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D:\İdareler Uygulama Projeleri\SUİŞ GAZİANTEP PROJE\GASKI ANALİZLER\2023 rapor ek revize\"/>
    </mc:Choice>
  </mc:AlternateContent>
  <xr:revisionPtr revIDLastSave="0" documentId="13_ncr:1_{517D9288-66BE-4573-A5FE-DF29B8B2A0B8}" xr6:coauthVersionLast="47" xr6:coauthVersionMax="47" xr10:uidLastSave="{00000000-0000-0000-0000-000000000000}"/>
  <bookViews>
    <workbookView xWindow="-110" yWindow="-110" windowWidth="25820" windowHeight="14020" xr2:uid="{00000000-000D-0000-FFFF-FFFF00000000}"/>
  </bookViews>
  <sheets>
    <sheet name="IWA Su Dengesi-Örnek" sheetId="3" r:id="rId1"/>
  </sheets>
  <calcPr calcId="191029"/>
</workbook>
</file>

<file path=xl/calcChain.xml><?xml version="1.0" encoding="utf-8"?>
<calcChain xmlns="http://schemas.openxmlformats.org/spreadsheetml/2006/main">
  <c r="E9" i="3" l="1"/>
  <c r="E10" i="3"/>
  <c r="B21" i="3" l="1"/>
  <c r="H21" i="3" s="1"/>
  <c r="B22" i="3"/>
  <c r="H22" i="3" s="1"/>
  <c r="B23" i="3" l="1"/>
  <c r="H23" i="3" s="1"/>
  <c r="B11" i="3" l="1"/>
  <c r="E11" i="3" s="1"/>
  <c r="L34" i="3" l="1"/>
  <c r="B25" i="3"/>
  <c r="H25" i="3" s="1"/>
  <c r="E14" i="3"/>
  <c r="O34" i="3"/>
  <c r="E15" i="3"/>
  <c r="E13" i="3"/>
  <c r="O33" i="3"/>
  <c r="E16" i="3"/>
  <c r="E12" i="3"/>
  <c r="E21" i="3"/>
  <c r="O35" i="3"/>
  <c r="E17" i="3"/>
  <c r="P30" i="3"/>
  <c r="M32" i="3"/>
  <c r="L30" i="3"/>
  <c r="M30" i="3"/>
  <c r="O31" i="3"/>
  <c r="O32" i="3"/>
  <c r="O30" i="3"/>
  <c r="K30" i="3"/>
  <c r="E23" i="3"/>
  <c r="E22" i="3"/>
  <c r="B24" i="3"/>
  <c r="H24" i="3" s="1"/>
  <c r="B26" i="3" l="1"/>
  <c r="E26" i="3"/>
  <c r="M34" i="3"/>
  <c r="E24" i="3"/>
  <c r="P32" i="3"/>
  <c r="E25" i="3"/>
  <c r="B27" i="3" l="1"/>
  <c r="H27" i="3" s="1"/>
  <c r="H26" i="3"/>
  <c r="B28" i="3"/>
  <c r="H28" i="3" s="1"/>
  <c r="M36" i="3"/>
  <c r="E27" i="3"/>
  <c r="O37" i="3" l="1"/>
  <c r="E28" i="3"/>
  <c r="B29" i="3"/>
  <c r="H29" i="3" s="1"/>
  <c r="E29" i="3" l="1"/>
  <c r="O36" i="3"/>
</calcChain>
</file>

<file path=xl/sharedStrings.xml><?xml version="1.0" encoding="utf-8"?>
<sst xmlns="http://schemas.openxmlformats.org/spreadsheetml/2006/main" count="83" uniqueCount="30">
  <si>
    <t>%</t>
  </si>
  <si>
    <t>m3</t>
  </si>
  <si>
    <t>Standart Su Dengesi Bileşenleri</t>
  </si>
  <si>
    <t>Faturalandırılmış Ölçülmemiş Yasal Kullanım</t>
  </si>
  <si>
    <t>Faturalandırılmış Ölçülmüş Yasal Kullanım</t>
  </si>
  <si>
    <t>Birim</t>
  </si>
  <si>
    <t>Değer</t>
  </si>
  <si>
    <t>Faturalandırılmamış Ölçülmüş Yasal Kullanım</t>
  </si>
  <si>
    <t>Faturalandırılmamış Ölçülmemiş Yasal Kullanım</t>
  </si>
  <si>
    <t xml:space="preserve">Gelir Getirmeyen Su </t>
  </si>
  <si>
    <t>Toplam Su Kayıpları</t>
  </si>
  <si>
    <t>Sistem Giriş Hacmi</t>
  </si>
  <si>
    <t>Sistem NET Giriş Hacmi (SIV)</t>
  </si>
  <si>
    <t>Diğer Sistemlere İletilen Hacim (Çıkış Hacmi)</t>
  </si>
  <si>
    <t xml:space="preserve">Yasadışı-Kaçak Kullanım </t>
  </si>
  <si>
    <t>Sayaç Hatalarından Kaynaklanan Kayıplar</t>
  </si>
  <si>
    <t xml:space="preserve">Toplam Faturalandırılmamış Yasal Kullanım </t>
  </si>
  <si>
    <t>Toplam Faturalandırılmış Yasal Kullanım</t>
  </si>
  <si>
    <t>İdari Kayıplar</t>
  </si>
  <si>
    <t>Fiziki Kayıplar</t>
  </si>
  <si>
    <t xml:space="preserve">İletim/ Dağıtım Hatlarında ve Servis Bağlantılarında Oluşan Kayıplar </t>
  </si>
  <si>
    <t>Depolarda Meydana Gelen Kayıplar</t>
  </si>
  <si>
    <t xml:space="preserve">Gelir Getiren Su </t>
  </si>
  <si>
    <t>İl ve İzole Bölge Adı</t>
  </si>
  <si>
    <t>Analiz Yapılan YIL ve AY</t>
  </si>
  <si>
    <t>Hesap Yapılan GÜN Sayısı</t>
  </si>
  <si>
    <t>TEMEL VERİLER</t>
  </si>
  <si>
    <t>Analiz ve Performans Gösterge Kıyaslama</t>
  </si>
  <si>
    <t>Giriş Hacminin % si</t>
  </si>
  <si>
    <t>Faturalandırılmış Tüketim Hacminin % 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</si>
</sst>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0.00"/>
    <numFmt numFmtId="165" formatCode="###0.0"/>
  </numFmts>
  <fonts count="4" x14ac:knownFonts="1">
    <font>
      <sz val="11"/>
      <color theme="1"/>
      <name val="Calibri"/>
      <family val="2"/>
      <charset val="162"/>
      <scheme val="minor"/>
    </font>
    <font>
      <sz val="11"/>
      <color theme="1"/>
      <name val="Times New Roman"/>
      <family val="1"/>
      <charset val="162"/>
    </font>
    <font>
      <sz val="12"/>
      <color theme="1"/>
      <name val="Times New Roman"/>
      <family val="1"/>
      <charset val="162"/>
    </font>
    <font>
      <b/>
      <sz val="11"/>
      <color theme="1"/>
      <name val="Times New Roman"/>
      <family val="1"/>
      <charset val="162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BCCCFE"/>
        <bgColor indexed="64"/>
      </patternFill>
    </fill>
    <fill>
      <patternFill patternType="solid">
        <fgColor rgb="FFABDD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F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theme="1"/>
      </left>
      <right style="medium">
        <color theme="1"/>
      </right>
      <top/>
      <bottom/>
      <diagonal/>
    </border>
    <border>
      <left style="medium">
        <color theme="1"/>
      </left>
      <right style="medium">
        <color theme="1"/>
      </right>
      <top/>
      <bottom style="medium">
        <color theme="1"/>
      </bottom>
      <diagonal/>
    </border>
  </borders>
  <cellStyleXfs count="1">
    <xf numFmtId="0" fontId="0" fillId="0" borderId="0"/>
  </cellStyleXfs>
  <cellXfs count="45">
    <xf numFmtId="0" fontId="0" fillId="0" borderId="0" xfId="0"/>
    <xf numFmtId="164" fontId="1" fillId="5" borderId="2" xfId="0" applyNumberFormat="1" applyFont="1" applyFill="1" applyBorder="1" applyAlignment="1">
      <alignment horizontal="center"/>
    </xf>
    <xf numFmtId="165" fontId="1" fillId="5" borderId="2" xfId="0" applyNumberFormat="1" applyFont="1" applyFill="1" applyBorder="1" applyAlignment="1">
      <alignment horizontal="center"/>
    </xf>
    <xf numFmtId="0" fontId="3" fillId="7" borderId="7" xfId="0" applyFont="1" applyFill="1" applyBorder="1" applyAlignment="1">
      <alignment horizontal="center" vertical="center" wrapText="1"/>
    </xf>
    <xf numFmtId="0" fontId="3" fillId="8" borderId="1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vertical="center"/>
    </xf>
    <xf numFmtId="0" fontId="1" fillId="0" borderId="4" xfId="0" applyFont="1" applyBorder="1" applyAlignment="1">
      <alignment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0" xfId="0" applyFont="1"/>
    <xf numFmtId="0" fontId="1" fillId="0" borderId="2" xfId="0" applyFont="1" applyBorder="1" applyAlignment="1">
      <alignment wrapText="1"/>
    </xf>
    <xf numFmtId="0" fontId="1" fillId="0" borderId="2" xfId="0" applyFont="1" applyBorder="1"/>
    <xf numFmtId="0" fontId="2" fillId="0" borderId="1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0" borderId="0" xfId="0" applyFont="1"/>
    <xf numFmtId="0" fontId="1" fillId="9" borderId="14" xfId="0" applyFont="1" applyFill="1" applyBorder="1" applyAlignment="1">
      <alignment horizontal="center" vertical="center"/>
    </xf>
    <xf numFmtId="164" fontId="1" fillId="5" borderId="2" xfId="0" applyNumberFormat="1" applyFont="1" applyFill="1" applyBorder="1" applyAlignment="1">
      <alignment horizontal="center" vertical="center"/>
    </xf>
    <xf numFmtId="0" fontId="3" fillId="6" borderId="6" xfId="0" applyFont="1" applyFill="1" applyBorder="1" applyAlignment="1">
      <alignment horizontal="center" vertical="center" wrapText="1"/>
    </xf>
    <xf numFmtId="0" fontId="3" fillId="6" borderId="9" xfId="0" applyFont="1" applyFill="1" applyBorder="1" applyAlignment="1">
      <alignment horizontal="center" vertical="center" wrapText="1"/>
    </xf>
    <xf numFmtId="0" fontId="3" fillId="6" borderId="11" xfId="0" applyFont="1" applyFill="1" applyBorder="1" applyAlignment="1">
      <alignment horizontal="center" vertical="center" wrapText="1"/>
    </xf>
    <xf numFmtId="0" fontId="3" fillId="7" borderId="7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3" fillId="7" borderId="8" xfId="0" applyFont="1" applyFill="1" applyBorder="1" applyAlignment="1">
      <alignment horizontal="center" vertical="center" wrapText="1"/>
    </xf>
    <xf numFmtId="0" fontId="3" fillId="7" borderId="10" xfId="0" applyFont="1" applyFill="1" applyBorder="1" applyAlignment="1">
      <alignment horizontal="center" vertical="center" wrapText="1"/>
    </xf>
    <xf numFmtId="0" fontId="3" fillId="8" borderId="1" xfId="0" applyFont="1" applyFill="1" applyBorder="1" applyAlignment="1">
      <alignment horizontal="center" vertical="center" wrapText="1"/>
    </xf>
    <xf numFmtId="0" fontId="3" fillId="8" borderId="10" xfId="0" applyFont="1" applyFill="1" applyBorder="1" applyAlignment="1">
      <alignment horizontal="center" vertical="center" wrapText="1"/>
    </xf>
    <xf numFmtId="0" fontId="3" fillId="8" borderId="12" xfId="0" applyFont="1" applyFill="1" applyBorder="1" applyAlignment="1">
      <alignment horizontal="center" vertical="center" wrapText="1"/>
    </xf>
    <xf numFmtId="0" fontId="3" fillId="8" borderId="13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/>
    </xf>
    <xf numFmtId="0" fontId="3" fillId="4" borderId="16" xfId="0" applyFont="1" applyFill="1" applyBorder="1" applyAlignment="1">
      <alignment horizontal="center"/>
    </xf>
    <xf numFmtId="0" fontId="3" fillId="4" borderId="15" xfId="0" applyFont="1" applyFill="1" applyBorder="1" applyAlignment="1">
      <alignment horizontal="center"/>
    </xf>
    <xf numFmtId="0" fontId="1" fillId="9" borderId="17" xfId="0" applyFont="1" applyFill="1" applyBorder="1" applyAlignment="1">
      <alignment horizontal="center"/>
    </xf>
    <xf numFmtId="0" fontId="1" fillId="9" borderId="18" xfId="0" applyFont="1" applyFill="1" applyBorder="1" applyAlignment="1">
      <alignment horizontal="center"/>
    </xf>
    <xf numFmtId="2" fontId="1" fillId="2" borderId="5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16" fontId="1" fillId="0" borderId="0" xfId="0" applyNumberFormat="1" applyFont="1"/>
    <xf numFmtId="165" fontId="1" fillId="0" borderId="0" xfId="0" applyNumberFormat="1" applyFont="1"/>
    <xf numFmtId="0" fontId="3" fillId="4" borderId="4" xfId="0" applyFont="1" applyFill="1" applyBorder="1" applyAlignment="1">
      <alignment horizontal="center" vertical="center"/>
    </xf>
    <xf numFmtId="0" fontId="3" fillId="4" borderId="16" xfId="0" applyFont="1" applyFill="1" applyBorder="1" applyAlignment="1">
      <alignment horizontal="center" vertical="center"/>
    </xf>
    <xf numFmtId="0" fontId="3" fillId="4" borderId="15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3" fillId="4" borderId="4" xfId="0" applyFont="1" applyFill="1" applyBorder="1" applyAlignment="1">
      <alignment horizontal="center" vertical="center" wrapText="1"/>
    </xf>
    <xf numFmtId="0" fontId="3" fillId="4" borderId="1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1"/>
  </sheetPr>
  <dimension ref="A2:Q38"/>
  <sheetViews>
    <sheetView tabSelected="1" zoomScale="115" zoomScaleNormal="115" workbookViewId="0">
      <selection activeCell="J16" sqref="J16"/>
    </sheetView>
  </sheetViews>
  <sheetFormatPr defaultRowHeight="14" x14ac:dyDescent="0.3"/>
  <cols>
    <col min="1" max="1" width="42.1796875" style="8" bestFit="1" customWidth="1"/>
    <col min="2" max="2" width="14.1796875" style="8" bestFit="1" customWidth="1"/>
    <col min="3" max="3" width="10.81640625" style="8" bestFit="1" customWidth="1"/>
    <col min="4" max="4" width="5.6328125" style="8" customWidth="1"/>
    <col min="5" max="6" width="10.81640625" style="8" customWidth="1"/>
    <col min="7" max="7" width="4.90625" style="8" customWidth="1"/>
    <col min="8" max="8" width="10.81640625" style="8" customWidth="1"/>
    <col min="9" max="9" width="16.1796875" style="8" customWidth="1"/>
    <col min="10" max="10" width="4.54296875" style="8" customWidth="1"/>
    <col min="11" max="11" width="47.81640625" style="8" customWidth="1"/>
    <col min="12" max="12" width="17.1796875" style="8" customWidth="1"/>
    <col min="13" max="13" width="8.7265625" style="8"/>
    <col min="14" max="14" width="16.453125" style="8" customWidth="1"/>
    <col min="15" max="15" width="33.1796875" style="8" customWidth="1"/>
    <col min="16" max="16384" width="8.7265625" style="8"/>
  </cols>
  <sheetData>
    <row r="2" spans="1:6" s="13" customFormat="1" ht="15.5" x14ac:dyDescent="0.35">
      <c r="A2" s="12" t="s">
        <v>23</v>
      </c>
      <c r="B2" s="11"/>
      <c r="C2" s="11"/>
    </row>
    <row r="3" spans="1:6" s="13" customFormat="1" ht="15.5" x14ac:dyDescent="0.35">
      <c r="A3" s="12" t="s">
        <v>24</v>
      </c>
      <c r="B3" s="11"/>
      <c r="C3" s="11"/>
    </row>
    <row r="4" spans="1:6" s="13" customFormat="1" ht="15.5" x14ac:dyDescent="0.35">
      <c r="A4" s="12" t="s">
        <v>25</v>
      </c>
      <c r="B4" s="11"/>
      <c r="C4" s="11"/>
    </row>
    <row r="7" spans="1:6" x14ac:dyDescent="0.3">
      <c r="A7" s="27" t="s">
        <v>26</v>
      </c>
      <c r="B7" s="28"/>
      <c r="C7" s="29"/>
      <c r="E7" s="27" t="s">
        <v>28</v>
      </c>
      <c r="F7" s="29"/>
    </row>
    <row r="8" spans="1:6" ht="14.5" thickBot="1" x14ac:dyDescent="0.35">
      <c r="A8" s="14" t="s">
        <v>2</v>
      </c>
      <c r="B8" s="30" t="s">
        <v>6</v>
      </c>
      <c r="C8" s="31" t="s">
        <v>5</v>
      </c>
      <c r="E8" s="30" t="s">
        <v>6</v>
      </c>
      <c r="F8" s="31" t="s">
        <v>5</v>
      </c>
    </row>
    <row r="9" spans="1:6" ht="15" customHeight="1" thickBot="1" x14ac:dyDescent="0.35">
      <c r="A9" s="5" t="s">
        <v>11</v>
      </c>
      <c r="B9" s="32">
        <v>110000000</v>
      </c>
      <c r="C9" s="33" t="s">
        <v>1</v>
      </c>
      <c r="E9" s="2">
        <f>B9/B9*100</f>
        <v>100</v>
      </c>
      <c r="F9" s="34" t="s">
        <v>0</v>
      </c>
    </row>
    <row r="10" spans="1:6" ht="14.5" thickBot="1" x14ac:dyDescent="0.35">
      <c r="A10" s="5" t="s">
        <v>13</v>
      </c>
      <c r="B10" s="32">
        <v>10000000</v>
      </c>
      <c r="C10" s="33" t="s">
        <v>1</v>
      </c>
      <c r="E10" s="2">
        <f t="shared" ref="E10:E11" si="0">B10/B9*100</f>
        <v>9.0909090909090917</v>
      </c>
      <c r="F10" s="34" t="s">
        <v>0</v>
      </c>
    </row>
    <row r="11" spans="1:6" ht="14.5" thickBot="1" x14ac:dyDescent="0.35">
      <c r="A11" s="5" t="s">
        <v>12</v>
      </c>
      <c r="B11" s="35">
        <f>B9-B10</f>
        <v>100000000</v>
      </c>
      <c r="C11" s="36" t="s">
        <v>1</v>
      </c>
      <c r="E11" s="2">
        <f t="shared" si="0"/>
        <v>1000</v>
      </c>
      <c r="F11" s="34" t="s">
        <v>0</v>
      </c>
    </row>
    <row r="12" spans="1:6" ht="14.5" thickBot="1" x14ac:dyDescent="0.35">
      <c r="A12" s="5" t="s">
        <v>4</v>
      </c>
      <c r="B12" s="32">
        <v>60000000</v>
      </c>
      <c r="C12" s="33" t="s">
        <v>1</v>
      </c>
      <c r="E12" s="2">
        <f>B12/B11*100</f>
        <v>60</v>
      </c>
      <c r="F12" s="34" t="s">
        <v>0</v>
      </c>
    </row>
    <row r="13" spans="1:6" ht="14.5" thickBot="1" x14ac:dyDescent="0.35">
      <c r="A13" s="5" t="s">
        <v>3</v>
      </c>
      <c r="B13" s="32">
        <v>1000000</v>
      </c>
      <c r="C13" s="33" t="s">
        <v>1</v>
      </c>
      <c r="E13" s="2">
        <f>B13/B11*100</f>
        <v>1</v>
      </c>
      <c r="F13" s="34" t="s">
        <v>0</v>
      </c>
    </row>
    <row r="14" spans="1:6" ht="14.5" thickBot="1" x14ac:dyDescent="0.35">
      <c r="A14" s="5" t="s">
        <v>7</v>
      </c>
      <c r="B14" s="32">
        <v>1000000</v>
      </c>
      <c r="C14" s="33" t="s">
        <v>1</v>
      </c>
      <c r="E14" s="2">
        <f>B14/B11*100</f>
        <v>1</v>
      </c>
      <c r="F14" s="34" t="s">
        <v>0</v>
      </c>
    </row>
    <row r="15" spans="1:6" ht="14.5" thickBot="1" x14ac:dyDescent="0.35">
      <c r="A15" s="5" t="s">
        <v>8</v>
      </c>
      <c r="B15" s="32">
        <v>1000000</v>
      </c>
      <c r="C15" s="33" t="s">
        <v>1</v>
      </c>
      <c r="E15" s="2">
        <f>B15/B11*100</f>
        <v>1</v>
      </c>
      <c r="F15" s="34" t="s">
        <v>0</v>
      </c>
    </row>
    <row r="16" spans="1:6" ht="14.5" thickBot="1" x14ac:dyDescent="0.35">
      <c r="A16" s="6" t="s">
        <v>14</v>
      </c>
      <c r="B16" s="32">
        <v>2000000</v>
      </c>
      <c r="C16" s="33" t="s">
        <v>1</v>
      </c>
      <c r="E16" s="2">
        <f>B16/B11*100</f>
        <v>2</v>
      </c>
      <c r="F16" s="34" t="s">
        <v>0</v>
      </c>
    </row>
    <row r="17" spans="1:17" ht="14.5" thickBot="1" x14ac:dyDescent="0.35">
      <c r="A17" s="6" t="s">
        <v>15</v>
      </c>
      <c r="B17" s="32">
        <v>3050000</v>
      </c>
      <c r="C17" s="33" t="s">
        <v>1</v>
      </c>
      <c r="E17" s="1">
        <f>B17/B11*100</f>
        <v>3.05</v>
      </c>
      <c r="F17" s="34" t="s">
        <v>0</v>
      </c>
    </row>
    <row r="18" spans="1:17" ht="15.65" customHeight="1" x14ac:dyDescent="0.3">
      <c r="B18" s="37"/>
      <c r="E18" s="38"/>
    </row>
    <row r="19" spans="1:17" ht="31.75" customHeight="1" x14ac:dyDescent="0.3">
      <c r="A19" s="39" t="s">
        <v>27</v>
      </c>
      <c r="B19" s="40"/>
      <c r="C19" s="41"/>
      <c r="D19" s="42"/>
      <c r="E19" s="39" t="s">
        <v>28</v>
      </c>
      <c r="F19" s="41"/>
      <c r="G19" s="42"/>
      <c r="H19" s="43" t="s">
        <v>29</v>
      </c>
      <c r="I19" s="44"/>
    </row>
    <row r="20" spans="1:17" ht="14.5" thickBot="1" x14ac:dyDescent="0.35">
      <c r="A20" s="14" t="s">
        <v>2</v>
      </c>
      <c r="B20" s="30" t="s">
        <v>6</v>
      </c>
      <c r="C20" s="31" t="s">
        <v>5</v>
      </c>
      <c r="E20" s="30" t="s">
        <v>6</v>
      </c>
      <c r="F20" s="31" t="s">
        <v>5</v>
      </c>
      <c r="H20" s="30" t="s">
        <v>6</v>
      </c>
      <c r="I20" s="31" t="s">
        <v>5</v>
      </c>
    </row>
    <row r="21" spans="1:17" ht="14.5" thickBot="1" x14ac:dyDescent="0.35">
      <c r="A21" s="9" t="s">
        <v>16</v>
      </c>
      <c r="B21" s="1">
        <f>B14+B15</f>
        <v>2000000</v>
      </c>
      <c r="C21" s="34" t="s">
        <v>1</v>
      </c>
      <c r="E21" s="1">
        <f>B21/B11*100</f>
        <v>2</v>
      </c>
      <c r="F21" s="34" t="s">
        <v>0</v>
      </c>
      <c r="H21" s="1">
        <f>B21/($B$12+$B$13)*100</f>
        <v>3.278688524590164</v>
      </c>
      <c r="I21" s="34" t="s">
        <v>0</v>
      </c>
    </row>
    <row r="22" spans="1:17" ht="14.5" thickBot="1" x14ac:dyDescent="0.35">
      <c r="A22" s="9" t="s">
        <v>17</v>
      </c>
      <c r="B22" s="1">
        <f>B12+B13</f>
        <v>61000000</v>
      </c>
      <c r="C22" s="34" t="s">
        <v>1</v>
      </c>
      <c r="E22" s="1">
        <f>B22/B11*100</f>
        <v>61</v>
      </c>
      <c r="F22" s="34" t="s">
        <v>0</v>
      </c>
      <c r="H22" s="1">
        <f t="shared" ref="H22:H29" si="1">B22/($B$12+$B$13)*100</f>
        <v>100</v>
      </c>
      <c r="I22" s="34" t="s">
        <v>0</v>
      </c>
    </row>
    <row r="23" spans="1:17" ht="14.5" thickBot="1" x14ac:dyDescent="0.35">
      <c r="A23" s="10" t="s">
        <v>22</v>
      </c>
      <c r="B23" s="1">
        <f>B12+B13</f>
        <v>61000000</v>
      </c>
      <c r="C23" s="34" t="s">
        <v>1</v>
      </c>
      <c r="E23" s="1">
        <f>B23/B11*100</f>
        <v>61</v>
      </c>
      <c r="F23" s="34" t="s">
        <v>0</v>
      </c>
      <c r="H23" s="1">
        <f t="shared" si="1"/>
        <v>100</v>
      </c>
      <c r="I23" s="34" t="s">
        <v>0</v>
      </c>
    </row>
    <row r="24" spans="1:17" ht="15" customHeight="1" thickBot="1" x14ac:dyDescent="0.35">
      <c r="A24" s="7" t="s">
        <v>9</v>
      </c>
      <c r="B24" s="1">
        <f>B11-B23</f>
        <v>39000000</v>
      </c>
      <c r="C24" s="34" t="s">
        <v>1</v>
      </c>
      <c r="E24" s="1">
        <f>B24/B11*100</f>
        <v>39</v>
      </c>
      <c r="F24" s="34" t="s">
        <v>0</v>
      </c>
      <c r="H24" s="1">
        <f t="shared" si="1"/>
        <v>63.934426229508205</v>
      </c>
      <c r="I24" s="34" t="s">
        <v>0</v>
      </c>
    </row>
    <row r="25" spans="1:17" ht="14.5" thickBot="1" x14ac:dyDescent="0.35">
      <c r="A25" s="7" t="s">
        <v>10</v>
      </c>
      <c r="B25" s="1">
        <f>B11-B22-B21</f>
        <v>37000000</v>
      </c>
      <c r="C25" s="34" t="s">
        <v>1</v>
      </c>
      <c r="E25" s="1">
        <f>B25/B11*100</f>
        <v>37</v>
      </c>
      <c r="F25" s="34" t="s">
        <v>0</v>
      </c>
      <c r="H25" s="1">
        <f t="shared" si="1"/>
        <v>60.655737704918032</v>
      </c>
      <c r="I25" s="34" t="s">
        <v>0</v>
      </c>
    </row>
    <row r="26" spans="1:17" ht="14.5" thickBot="1" x14ac:dyDescent="0.35">
      <c r="A26" s="5" t="s">
        <v>18</v>
      </c>
      <c r="B26" s="1">
        <f>B16+B17</f>
        <v>5050000</v>
      </c>
      <c r="C26" s="34" t="s">
        <v>1</v>
      </c>
      <c r="E26" s="1">
        <f>B26/B11*100</f>
        <v>5.0500000000000007</v>
      </c>
      <c r="F26" s="34" t="s">
        <v>0</v>
      </c>
      <c r="H26" s="1">
        <f t="shared" si="1"/>
        <v>8.278688524590164</v>
      </c>
      <c r="I26" s="34" t="s">
        <v>0</v>
      </c>
    </row>
    <row r="27" spans="1:17" ht="14.5" thickBot="1" x14ac:dyDescent="0.35">
      <c r="A27" s="7" t="s">
        <v>19</v>
      </c>
      <c r="B27" s="1">
        <f>B25-B26</f>
        <v>31950000</v>
      </c>
      <c r="C27" s="34" t="s">
        <v>1</v>
      </c>
      <c r="E27" s="1">
        <f>B27/B11*100</f>
        <v>31.95</v>
      </c>
      <c r="F27" s="34" t="s">
        <v>0</v>
      </c>
      <c r="H27" s="1">
        <f t="shared" si="1"/>
        <v>52.377049180327873</v>
      </c>
      <c r="I27" s="34" t="s">
        <v>0</v>
      </c>
    </row>
    <row r="28" spans="1:17" ht="14.5" thickBot="1" x14ac:dyDescent="0.35">
      <c r="A28" s="7" t="s">
        <v>21</v>
      </c>
      <c r="B28" s="1">
        <f>10*B27/100</f>
        <v>3195000</v>
      </c>
      <c r="C28" s="34" t="s">
        <v>1</v>
      </c>
      <c r="D28" s="42"/>
      <c r="E28" s="15">
        <f>B28/B11*100</f>
        <v>3.1949999999999998</v>
      </c>
      <c r="F28" s="34" t="s">
        <v>0</v>
      </c>
      <c r="H28" s="1">
        <f t="shared" si="1"/>
        <v>5.2377049180327866</v>
      </c>
      <c r="I28" s="34" t="s">
        <v>0</v>
      </c>
    </row>
    <row r="29" spans="1:17" ht="36" customHeight="1" thickBot="1" x14ac:dyDescent="0.35">
      <c r="A29" s="7" t="s">
        <v>20</v>
      </c>
      <c r="B29" s="1">
        <f>B27-B28</f>
        <v>28755000</v>
      </c>
      <c r="C29" s="34" t="s">
        <v>1</v>
      </c>
      <c r="D29" s="42"/>
      <c r="E29" s="15">
        <f>B29/B11*100</f>
        <v>28.754999999999995</v>
      </c>
      <c r="F29" s="34" t="s">
        <v>0</v>
      </c>
      <c r="H29" s="1">
        <f t="shared" si="1"/>
        <v>47.139344262295083</v>
      </c>
      <c r="I29" s="34" t="s">
        <v>0</v>
      </c>
    </row>
    <row r="30" spans="1:17" ht="60" customHeight="1" thickBot="1" x14ac:dyDescent="0.35">
      <c r="K30" s="16" t="str">
        <f>CONCATENATE($A$11,CHAR(10),ROUND($B$11,2)," ",$C$11,CHAR(10),"%",100)</f>
        <v>Sistem NET Giriş Hacmi (SIV)
100000000 m3
%100</v>
      </c>
      <c r="L30" s="19" t="str">
        <f>CONCATENATE(" Yasal Kullanım",CHAR(10),ROUND($B$12+$B$13+$B$14+$B$15,2)," ",$C$11,CHAR(10),"%",ROUND(($B$12+$B$13+$B$14+$B$15)/$B$11*100,2))</f>
        <v xml:space="preserve"> Yasal Kullanım
63000000 m3
%63</v>
      </c>
      <c r="M30" s="19" t="str">
        <f>CONCATENATE("Faturalandırılmış Yasal Kullanım",CHAR(10),ROUND($B$12+$B$13,2)," ",$C$14,CHAR(10),"%",ROUND(($B$12+$B$13)/$B$11*100,2))</f>
        <v>Faturalandırılmış Yasal Kullanım
61000000 m3
%61</v>
      </c>
      <c r="N30" s="19"/>
      <c r="O30" s="3" t="str">
        <f>CONCATENATE($A$12,CHAR(10),ROUND($B$12,2)," ", $C$12, CHAR(10),"%",ROUND($B$12/$B$11*100,2))</f>
        <v>Faturalandırılmış Ölçülmüş Yasal Kullanım
60000000 m3
%60</v>
      </c>
      <c r="P30" s="19" t="str">
        <f>CONCATENATE("  Gelir Getiren Su",CHAR(10),ROUND($B$23,2)," ",$C$23,CHAR(10),"%",ROUND(($B$23)/$B$11*100,2))</f>
        <v xml:space="preserve">  Gelir Getiren Su
61000000 m3
%61</v>
      </c>
      <c r="Q30" s="21"/>
    </row>
    <row r="31" spans="1:17" ht="56" x14ac:dyDescent="0.3">
      <c r="K31" s="17"/>
      <c r="L31" s="20"/>
      <c r="M31" s="20"/>
      <c r="N31" s="20"/>
      <c r="O31" s="3" t="str">
        <f>CONCATENATE($A$13,CHAR(10),ROUND($B$13,2)," ", $C$13, CHAR(10),"%",ROUND($B$13/$B$11*100,2))</f>
        <v>Faturalandırılmış Ölçülmemiş Yasal Kullanım
1000000 m3
%1</v>
      </c>
      <c r="P31" s="20"/>
      <c r="Q31" s="22"/>
    </row>
    <row r="32" spans="1:17" ht="56" x14ac:dyDescent="0.3">
      <c r="K32" s="17"/>
      <c r="L32" s="20"/>
      <c r="M32" s="23" t="str">
        <f>CONCATENATE("Faturalandırılmamış Yasal Kullanım",CHAR(10),ROUND($B$14+$B$15,2)," ",$C$14,CHAR(10),"%",ROUND(($B$14+$B$15)/$B$11*100,2))</f>
        <v>Faturalandırılmamış Yasal Kullanım
2000000 m3
%2</v>
      </c>
      <c r="N32" s="23"/>
      <c r="O32" s="4" t="str">
        <f>CONCATENATE($A$14,CHAR(10),ROUND($B$14,2)," ", $C$14, CHAR(10),"%",ROUND($B$14/$B$11*100,2))</f>
        <v>Faturalandırılmamış Ölçülmüş Yasal Kullanım
1000000 m3
%1</v>
      </c>
      <c r="P32" s="23" t="str">
        <f>CONCATENATE("  Gelir Getirmeyen Su",CHAR(10),ROUND($B$24,2)," ",$C$24,CHAR(10),"%",ROUND(($B$24)/$B$11*100,2))</f>
        <v xml:space="preserve">  Gelir Getirmeyen Su
39000000 m3
%39</v>
      </c>
      <c r="Q32" s="24"/>
    </row>
    <row r="33" spans="11:17" ht="56" x14ac:dyDescent="0.3">
      <c r="K33" s="17"/>
      <c r="L33" s="20"/>
      <c r="M33" s="23"/>
      <c r="N33" s="23"/>
      <c r="O33" s="4" t="str">
        <f>CONCATENATE($A$15,CHAR(10),ROUND($B$15,2)," ", $C$15, CHAR(10),"%",ROUND($B$15/$B$11*100,2))</f>
        <v>Faturalandırılmamış Ölçülmemiş Yasal Kullanım
1000000 m3
%1</v>
      </c>
      <c r="P33" s="23"/>
      <c r="Q33" s="24"/>
    </row>
    <row r="34" spans="11:17" ht="49.5" customHeight="1" x14ac:dyDescent="0.3">
      <c r="K34" s="17"/>
      <c r="L34" s="23" t="str">
        <f>CONCATENATE(" Su Kayıpları ",CHAR(10),ROUND($B$11-$B$21-$B$22,2)," ",$C$22,CHAR(10),"%",ROUND(($B$11-$B$21-$B$22)/$B$11*100,2))</f>
        <v xml:space="preserve"> Su Kayıpları 
37000000 m3
%37</v>
      </c>
      <c r="M34" s="23" t="str">
        <f>CONCATENATE($A$26,CHAR(10),ROUND($B$26,2)," ",$C$26,CHAR(10),"%",ROUND($B$26/$B$11*100,2))</f>
        <v>İdari Kayıplar
5050000 m3
%5,05</v>
      </c>
      <c r="N34" s="23"/>
      <c r="O34" s="4" t="str">
        <f>CONCATENATE($A$16,CHAR(10),ROUND($B$16,2)," ", $C$16, CHAR(10),"%",ROUND($B$16/$B$11*100,2))</f>
        <v>Yasadışı-Kaçak Kullanım 
2000000 m3
%2</v>
      </c>
      <c r="P34" s="23"/>
      <c r="Q34" s="24"/>
    </row>
    <row r="35" spans="11:17" ht="67.5" customHeight="1" x14ac:dyDescent="0.3">
      <c r="K35" s="17"/>
      <c r="L35" s="23"/>
      <c r="M35" s="23"/>
      <c r="N35" s="23"/>
      <c r="O35" s="4" t="str">
        <f>CONCATENATE($A$17,CHAR(10),ROUND($B$17,2)," ", $C$17, CHAR(10),"%",ROUND($B$17/$B$11*100,2))</f>
        <v>Sayaç Hatalarından Kaynaklanan Kayıplar
3050000 m3
%3,05</v>
      </c>
      <c r="P35" s="23"/>
      <c r="Q35" s="24"/>
    </row>
    <row r="36" spans="11:17" ht="56" x14ac:dyDescent="0.3">
      <c r="K36" s="17"/>
      <c r="L36" s="23"/>
      <c r="M36" s="23" t="str">
        <f>CONCATENATE($A$27,CHAR(10),ROUND($B$27,2)," ",$C$27,CHAR(10),"%",ROUND(($B$27)/$B$11*100,2))</f>
        <v>Fiziki Kayıplar
31950000 m3
%31,95</v>
      </c>
      <c r="N36" s="23"/>
      <c r="O36" s="4" t="str">
        <f>CONCATENATE($A$29,CHAR(10),ROUND($B$29,2)," ", $C$29, CHAR(10),"%",ROUND($B$29/$B$11*100,2))</f>
        <v>İletim/ Dağıtım Hatlarında ve Servis Bağlantılarında Oluşan Kayıplar 
28755000 m3
%28,76</v>
      </c>
      <c r="P36" s="23"/>
      <c r="Q36" s="24"/>
    </row>
    <row r="37" spans="11:17" x14ac:dyDescent="0.3">
      <c r="K37" s="17"/>
      <c r="L37" s="23"/>
      <c r="M37" s="23"/>
      <c r="N37" s="23"/>
      <c r="O37" s="23" t="str">
        <f>CONCATENATE($A$28,CHAR(10),ROUND($B$28,2)," ", $C$28, CHAR(10),"%",ROUND($B$28/$B$11*100,2))</f>
        <v>Depolarda Meydana Gelen Kayıplar
3195000 m3
%3,2</v>
      </c>
      <c r="P37" s="23"/>
      <c r="Q37" s="24"/>
    </row>
    <row r="38" spans="11:17" ht="40" customHeight="1" thickBot="1" x14ac:dyDescent="0.35">
      <c r="K38" s="18"/>
      <c r="L38" s="25"/>
      <c r="M38" s="25"/>
      <c r="N38" s="25"/>
      <c r="O38" s="25"/>
      <c r="P38" s="25"/>
      <c r="Q38" s="26"/>
    </row>
  </sheetData>
  <mergeCells count="15">
    <mergeCell ref="P30:Q31"/>
    <mergeCell ref="M32:N33"/>
    <mergeCell ref="P32:Q38"/>
    <mergeCell ref="L34:L38"/>
    <mergeCell ref="M34:N35"/>
    <mergeCell ref="M36:N38"/>
    <mergeCell ref="O37:O38"/>
    <mergeCell ref="K30:K38"/>
    <mergeCell ref="L30:L33"/>
    <mergeCell ref="M30:N31"/>
    <mergeCell ref="A7:C7"/>
    <mergeCell ref="A19:C19"/>
    <mergeCell ref="E7:F7"/>
    <mergeCell ref="E19:F19"/>
    <mergeCell ref="H19:I19"/>
  </mergeCells>
  <pageMargins left="0.7" right="0.7" top="0.75" bottom="0.75" header="0.3" footer="0.3"/>
  <pageSetup paperSize="9" orientation="portrait" r:id="rId1"/>
  <ignoredErrors>
    <ignoredError sqref="B28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Belge" ma:contentTypeID="0x01010046BFB59621223041ACA26C1625C88120" ma:contentTypeVersion="1" ma:contentTypeDescription="Yeni belge oluşturun." ma:contentTypeScope="" ma:versionID="d640aabe8aa7dfcf6ddfc0e8f64e7d97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14d4e3fdf9f7a112181f73f79ec0ec65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Zamanlama Başlangıç Tarihi" ma:description="Zamanlama Başlangıç Tarihi, Yayımlama özelliği tarafından oluşturulan bir site sütunudur. Bu sütun, bu sayfanın site ziyaretçilerine ilk kez görüntüleneceği tarih ve zamanı belirtmek için kullanılır." ma:internalName="PublishingStartDate">
      <xsd:simpleType>
        <xsd:restriction base="dms:Unknown"/>
      </xsd:simpleType>
    </xsd:element>
    <xsd:element name="PublishingExpirationDate" ma:index="9" nillable="true" ma:displayName="Zamanlama Bitiş Tarihi" ma:description="Zamanlama Bitiş Tarihi, Yayımlama özelliği tarafından oluşturulan bir site sütunudur. Bu sütun, bu sayfanın site ziyaretçilerine artık görüntülenmeyeceği tarih ve zamanı belirtmek için kullanılır.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İçerik Türü"/>
        <xsd:element ref="dc:title" minOccurs="0" maxOccurs="1" ma:index="4" ma:displayName="Başlı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221816DB-C588-40D5-A7E0-B7276952D06E}"/>
</file>

<file path=customXml/itemProps2.xml><?xml version="1.0" encoding="utf-8"?>
<ds:datastoreItem xmlns:ds="http://schemas.openxmlformats.org/officeDocument/2006/customXml" ds:itemID="{57A34039-B66A-4C99-8346-64BC2CE361C2}"/>
</file>

<file path=customXml/itemProps3.xml><?xml version="1.0" encoding="utf-8"?>
<ds:datastoreItem xmlns:ds="http://schemas.openxmlformats.org/officeDocument/2006/customXml" ds:itemID="{C02EACF5-49D1-4F15-9B17-19C27EE8B08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IWA Su Dengesi-Örnek</vt:lpstr>
    </vt:vector>
  </TitlesOfParts>
  <Company>By CEYLAN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nerde</dc:creator>
  <cp:lastModifiedBy>Lenovo</cp:lastModifiedBy>
  <dcterms:created xsi:type="dcterms:W3CDTF">2020-02-28T17:55:12Z</dcterms:created>
  <dcterms:modified xsi:type="dcterms:W3CDTF">2023-08-22T13:32:23Z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0x01010046BFB59621223041ACA26C1625C88120</vt:lpwstr>
  </property>
</Properties>
</file>