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45" windowWidth="11340" windowHeight="5985" tabRatio="786" firstSheet="16" activeTab="19"/>
  </bookViews>
  <sheets>
    <sheet name="BESİİŞLETME" sheetId="1" r:id="rId1"/>
    <sheet name="BESI" sheetId="2" r:id="rId2"/>
    <sheet name="50X4YAT" sheetId="3" r:id="rId3"/>
    <sheet name="50X4İŞL" sheetId="4" r:id="rId4"/>
    <sheet name="30X6YAT" sheetId="5" r:id="rId5"/>
    <sheet name="30X6İŞL" sheetId="6" r:id="rId6"/>
    <sheet name="40X6 YAT" sheetId="7" r:id="rId7"/>
    <sheet name="40X6İŞL" sheetId="8" r:id="rId8"/>
    <sheet name="50x6 yat" sheetId="9" r:id="rId9"/>
    <sheet name="50X6 DAMİŞL" sheetId="10" r:id="rId10"/>
    <sheet name="30X10 DAMSIG" sheetId="11" r:id="rId11"/>
    <sheet name="30X10 İŞL" sheetId="12" r:id="rId12"/>
    <sheet name="koyunyatırım" sheetId="13" r:id="rId13"/>
    <sheet name="KOYUNİŞLETME" sheetId="14" r:id="rId14"/>
    <sheet name="ARI" sheetId="15" r:id="rId15"/>
    <sheet name="ARIİŞLETME" sheetId="16" r:id="rId16"/>
    <sheet name="MANTAR" sheetId="17" r:id="rId17"/>
    <sheet name="MANTAR İŞL." sheetId="18" r:id="rId18"/>
    <sheet name="seracam" sheetId="19" r:id="rId19"/>
    <sheet name="SERAPLST" sheetId="20" r:id="rId20"/>
    <sheet name="seraişletme" sheetId="21" r:id="rId21"/>
    <sheet name="yeni 5 tgSHDM" sheetId="22" r:id="rId22"/>
    <sheet name="5shdısletme" sheetId="23" r:id="rId23"/>
    <sheet name="10SHD" sheetId="24" r:id="rId24"/>
    <sheet name="10SHDİŞLETME" sheetId="25" r:id="rId25"/>
    <sheet name="1000HDEPO" sheetId="26" r:id="rId26"/>
    <sheet name="1000SHDİŞLETME" sheetId="27" r:id="rId27"/>
    <sheet name="2000SHDEPO" sheetId="28" r:id="rId28"/>
    <sheet name="2000shdişletme" sheetId="29" r:id="rId29"/>
    <sheet name="20zeytinyağı" sheetId="30" r:id="rId30"/>
    <sheet name="20ZETYAĞFABİŞL" sheetId="31" r:id="rId31"/>
    <sheet name="40 TON YAT" sheetId="32" r:id="rId32"/>
    <sheet name="40ZETYAGFABIŞL" sheetId="33" r:id="rId33"/>
    <sheet name="60tgZeytinyagı" sheetId="34" r:id="rId34"/>
    <sheet name="60 ZEYİSL" sheetId="35" r:id="rId35"/>
    <sheet name="zeysalamura" sheetId="36" r:id="rId36"/>
    <sheet name="zeysalamuraişlet" sheetId="37" r:id="rId37"/>
    <sheet name="2x6" sheetId="38" r:id="rId38"/>
    <sheet name="2X6İŞL" sheetId="39" r:id="rId39"/>
    <sheet name="MERKEZİ SÜT YAT." sheetId="40" r:id="rId40"/>
    <sheet name="MERKEZİ SÜT İŞL." sheetId="41" r:id="rId41"/>
    <sheet name="Sayfa1" sheetId="42" r:id="rId42"/>
  </sheets>
  <definedNames>
    <definedName name="_xlnm.Print_Area" localSheetId="25">'1000HDEPO'!$A$1:$L$42</definedName>
    <definedName name="_xlnm.Print_Area" localSheetId="26">'1000SHDİŞLETME'!$A$1:$L$55</definedName>
    <definedName name="_xlnm.Print_Area" localSheetId="24">'10SHDİŞLETME'!$A$1:$L$59</definedName>
    <definedName name="_xlnm.Print_Area" localSheetId="27">'2000SHDEPO'!$A$1:$H$42</definedName>
    <definedName name="_xlnm.Print_Area" localSheetId="28">'2000shdişletme'!$A$1:$L$56</definedName>
    <definedName name="_xlnm.Print_Area" localSheetId="30">'20ZETYAĞFABİŞL'!$A$1:$L$52</definedName>
    <definedName name="_xlnm.Print_Area" localSheetId="29">'20zeytinyağı'!$A$1:$L$53</definedName>
    <definedName name="_xlnm.Print_Area" localSheetId="37">'2x6'!$A$1:$I$36</definedName>
    <definedName name="_xlnm.Print_Area" localSheetId="38">'2X6İŞL'!$A$1:$L$44</definedName>
    <definedName name="_xlnm.Print_Area" localSheetId="10">'30X10 DAMSIG'!$A$1:$L$71</definedName>
    <definedName name="_xlnm.Print_Area" localSheetId="11">'30X10 İŞL'!$A$1:$M$69</definedName>
    <definedName name="_xlnm.Print_Area" localSheetId="5">'30X6İŞL'!$A$1:$L$69</definedName>
    <definedName name="_xlnm.Print_Area" localSheetId="4">'30X6YAT'!$A$1:$L$83</definedName>
    <definedName name="_xlnm.Print_Area" localSheetId="31">'40 TON YAT'!$A$1:$J$49</definedName>
    <definedName name="_xlnm.Print_Area" localSheetId="6">'40X6 YAT'!$A$1:$M$83</definedName>
    <definedName name="_xlnm.Print_Area" localSheetId="7">'40X6İŞL'!$A$1:$L$68</definedName>
    <definedName name="_xlnm.Print_Area" localSheetId="32">'40ZETYAGFABIŞL'!$A$1:$M$62</definedName>
    <definedName name="_xlnm.Print_Area" localSheetId="3">'50X4İŞL'!$A$1:$M$73</definedName>
    <definedName name="_xlnm.Print_Area" localSheetId="2">'50X4YAT'!$A$1:$L$74</definedName>
    <definedName name="_xlnm.Print_Area" localSheetId="9">'50X6 DAMİŞL'!$A$1:$L$68</definedName>
    <definedName name="_xlnm.Print_Area" localSheetId="8">'50x6 yat'!$A$1:$L$83</definedName>
    <definedName name="_xlnm.Print_Area" localSheetId="22">'5shdısletme'!$A$1:$K$60</definedName>
    <definedName name="_xlnm.Print_Area" localSheetId="34">'60 ZEYİSL'!$A$1:$L$51</definedName>
    <definedName name="_xlnm.Print_Area" localSheetId="33">'60tgZeytinyagı'!$A$1:$J$50</definedName>
    <definedName name="_xlnm.Print_Area" localSheetId="14">'ARI'!$A$1:$M$66</definedName>
    <definedName name="_xlnm.Print_Area" localSheetId="15">'ARIİŞLETME'!$A$1:$L$64</definedName>
    <definedName name="_xlnm.Print_Area" localSheetId="1">'BESI'!$A$1:$J$48</definedName>
    <definedName name="_xlnm.Print_Area" localSheetId="0">'BESİİŞLETME'!$A$1:$O$62</definedName>
    <definedName name="_xlnm.Print_Area" localSheetId="13">'KOYUNİŞLETME'!$A$1:$L$68</definedName>
    <definedName name="_xlnm.Print_Area" localSheetId="12">'koyunyatırım'!$A$1:$M$78</definedName>
    <definedName name="_xlnm.Print_Area" localSheetId="40">'MERKEZİ SÜT İŞL.'!$A$1:$L$40</definedName>
    <definedName name="_xlnm.Print_Area" localSheetId="39">'MERKEZİ SÜT YAT.'!$A$1:$I$35</definedName>
    <definedName name="_xlnm.Print_Area" localSheetId="18">'seracam'!$A$1:$M$37</definedName>
    <definedName name="_xlnm.Print_Area" localSheetId="20">'seraişletme'!$A$1:$K$72</definedName>
    <definedName name="_xlnm.Print_Area" localSheetId="19">'SERAPLST'!$A$1:$M$60</definedName>
    <definedName name="_xlnm.Print_Area" localSheetId="21">'yeni 5 tgSHDM'!$A$1:$J$47</definedName>
    <definedName name="_xlnm.Print_Area" localSheetId="35">'zeysalamura'!$A$1:$L$31</definedName>
    <definedName name="_xlnm.Print_Area" localSheetId="36">'zeysalamuraişlet'!$A$1:$M$46</definedName>
    <definedName name="Z_85C10B0D_7864_419A_8D2A_42BB22B7104C_.wvu.Cols" localSheetId="25" hidden="1">'1000HDEPO'!#REF!</definedName>
    <definedName name="Z_85C10B0D_7864_419A_8D2A_42BB22B7104C_.wvu.Cols" localSheetId="33" hidden="1">'60tgZeytinyagı'!$G:$G</definedName>
    <definedName name="Z_85C10B0D_7864_419A_8D2A_42BB22B7104C_.wvu.Cols" localSheetId="13" hidden="1">'KOYUNİŞLETME'!$J:$J</definedName>
    <definedName name="Z_85C10B0D_7864_419A_8D2A_42BB22B7104C_.wvu.Cols" localSheetId="12" hidden="1">'koyunyatırım'!$M:$M</definedName>
    <definedName name="Z_85C10B0D_7864_419A_8D2A_42BB22B7104C_.wvu.Cols" localSheetId="20" hidden="1">'seraişletme'!$L:$L</definedName>
    <definedName name="Z_85C10B0D_7864_419A_8D2A_42BB22B7104C_.wvu.PrintArea" localSheetId="25" hidden="1">'1000HDEPO'!$A$1:$L$42</definedName>
    <definedName name="Z_85C10B0D_7864_419A_8D2A_42BB22B7104C_.wvu.PrintArea" localSheetId="26" hidden="1">'1000SHDİŞLETME'!$A$1:$L$55</definedName>
    <definedName name="Z_85C10B0D_7864_419A_8D2A_42BB22B7104C_.wvu.PrintArea" localSheetId="24" hidden="1">'10SHDİŞLETME'!$A$1:$L$59</definedName>
    <definedName name="Z_85C10B0D_7864_419A_8D2A_42BB22B7104C_.wvu.PrintArea" localSheetId="27" hidden="1">'2000SHDEPO'!$A$1:$H$42</definedName>
    <definedName name="Z_85C10B0D_7864_419A_8D2A_42BB22B7104C_.wvu.PrintArea" localSheetId="28" hidden="1">'2000shdişletme'!$A$1:$L$56</definedName>
    <definedName name="Z_85C10B0D_7864_419A_8D2A_42BB22B7104C_.wvu.PrintArea" localSheetId="30" hidden="1">'20ZETYAĞFABİŞL'!$A$1:$L$52</definedName>
    <definedName name="Z_85C10B0D_7864_419A_8D2A_42BB22B7104C_.wvu.PrintArea" localSheetId="29" hidden="1">'20zeytinyağı'!$A$1:$L$53</definedName>
    <definedName name="Z_85C10B0D_7864_419A_8D2A_42BB22B7104C_.wvu.PrintArea" localSheetId="10" hidden="1">'30X10 DAMSIG'!$A$1:$L$61</definedName>
    <definedName name="Z_85C10B0D_7864_419A_8D2A_42BB22B7104C_.wvu.PrintArea" localSheetId="11" hidden="1">'30X10 İŞL'!$A$1:$M$60</definedName>
    <definedName name="Z_85C10B0D_7864_419A_8D2A_42BB22B7104C_.wvu.PrintArea" localSheetId="5" hidden="1">'30X6İŞL'!$A$2:$M$58</definedName>
    <definedName name="Z_85C10B0D_7864_419A_8D2A_42BB22B7104C_.wvu.PrintArea" localSheetId="4" hidden="1">'30X6YAT'!$A$1:$L$76</definedName>
    <definedName name="Z_85C10B0D_7864_419A_8D2A_42BB22B7104C_.wvu.PrintArea" localSheetId="31" hidden="1">'40 TON YAT'!$A$1:$J$49</definedName>
    <definedName name="Z_85C10B0D_7864_419A_8D2A_42BB22B7104C_.wvu.PrintArea" localSheetId="6" hidden="1">'40X6 YAT'!$A$1:$M$76</definedName>
    <definedName name="Z_85C10B0D_7864_419A_8D2A_42BB22B7104C_.wvu.PrintArea" localSheetId="7" hidden="1">'40X6İŞL'!$A$1:$L$58</definedName>
    <definedName name="Z_85C10B0D_7864_419A_8D2A_42BB22B7104C_.wvu.PrintArea" localSheetId="32" hidden="1">'40ZETYAGFABIŞL'!$A$1:$M$53</definedName>
    <definedName name="Z_85C10B0D_7864_419A_8D2A_42BB22B7104C_.wvu.PrintArea" localSheetId="3" hidden="1">'50X4İŞL'!$A$1:$M$60</definedName>
    <definedName name="Z_85C10B0D_7864_419A_8D2A_42BB22B7104C_.wvu.PrintArea" localSheetId="2" hidden="1">'50X4YAT'!$A$1:$M$65</definedName>
    <definedName name="Z_85C10B0D_7864_419A_8D2A_42BB22B7104C_.wvu.PrintArea" localSheetId="9" hidden="1">'50X6 DAMİŞL'!$A$1:$L$62</definedName>
    <definedName name="Z_85C10B0D_7864_419A_8D2A_42BB22B7104C_.wvu.PrintArea" localSheetId="8" hidden="1">'50x6 yat'!$A$1:$L$77</definedName>
    <definedName name="Z_85C10B0D_7864_419A_8D2A_42BB22B7104C_.wvu.PrintArea" localSheetId="22" hidden="1">'5shdısletme'!$A$1:$K$60</definedName>
    <definedName name="Z_85C10B0D_7864_419A_8D2A_42BB22B7104C_.wvu.PrintArea" localSheetId="34" hidden="1">'60 ZEYİSL'!$A$1:$L$51</definedName>
    <definedName name="Z_85C10B0D_7864_419A_8D2A_42BB22B7104C_.wvu.PrintArea" localSheetId="33" hidden="1">'60tgZeytinyagı'!$A$1:$J$50</definedName>
    <definedName name="Z_85C10B0D_7864_419A_8D2A_42BB22B7104C_.wvu.PrintArea" localSheetId="14" hidden="1">'ARI'!$A$1:$M$66</definedName>
    <definedName name="Z_85C10B0D_7864_419A_8D2A_42BB22B7104C_.wvu.PrintArea" localSheetId="15" hidden="1">'ARIİŞLETME'!$A$1:$L$64</definedName>
    <definedName name="Z_85C10B0D_7864_419A_8D2A_42BB22B7104C_.wvu.PrintArea" localSheetId="1" hidden="1">'BESI'!$A$1:$J$48</definedName>
    <definedName name="Z_85C10B0D_7864_419A_8D2A_42BB22B7104C_.wvu.PrintArea" localSheetId="0" hidden="1">'BESİİŞLETME'!$A$1:$O$62</definedName>
    <definedName name="Z_85C10B0D_7864_419A_8D2A_42BB22B7104C_.wvu.PrintArea" localSheetId="13" hidden="1">'KOYUNİŞLETME'!$A$1:$L$58</definedName>
    <definedName name="Z_85C10B0D_7864_419A_8D2A_42BB22B7104C_.wvu.PrintArea" localSheetId="12" hidden="1">'koyunyatırım'!$A$1:$M$67</definedName>
    <definedName name="Z_85C10B0D_7864_419A_8D2A_42BB22B7104C_.wvu.PrintArea" localSheetId="40" hidden="1">'MERKEZİ SÜT İŞL.'!$A$1:$L$40</definedName>
    <definedName name="Z_85C10B0D_7864_419A_8D2A_42BB22B7104C_.wvu.PrintArea" localSheetId="39" hidden="1">'MERKEZİ SÜT YAT.'!$A$1:$I$35</definedName>
    <definedName name="Z_85C10B0D_7864_419A_8D2A_42BB22B7104C_.wvu.PrintArea" localSheetId="18" hidden="1">'seracam'!$A$1:$M$37</definedName>
    <definedName name="Z_85C10B0D_7864_419A_8D2A_42BB22B7104C_.wvu.PrintArea" localSheetId="20" hidden="1">'seraişletme'!$A$1:$L$63</definedName>
    <definedName name="Z_85C10B0D_7864_419A_8D2A_42BB22B7104C_.wvu.PrintArea" localSheetId="19" hidden="1">'SERAPLST'!$A$1:$M$50</definedName>
    <definedName name="Z_85C10B0D_7864_419A_8D2A_42BB22B7104C_.wvu.PrintArea" localSheetId="21" hidden="1">'yeni 5 tgSHDM'!$A$1:$I$46</definedName>
    <definedName name="Z_85C10B0D_7864_419A_8D2A_42BB22B7104C_.wvu.PrintArea" localSheetId="35" hidden="1">'zeysalamura'!$A$1:$L$31</definedName>
    <definedName name="Z_85C10B0D_7864_419A_8D2A_42BB22B7104C_.wvu.PrintArea" localSheetId="36" hidden="1">'zeysalamuraişlet'!$A$1:$M$46</definedName>
    <definedName name="Z_85C10B0D_7864_419A_8D2A_42BB22B7104C_.wvu.Rows" localSheetId="22" hidden="1">'5shdısletme'!$56:$58</definedName>
    <definedName name="Z_85C10B0D_7864_419A_8D2A_42BB22B7104C_.wvu.Rows" localSheetId="19" hidden="1">'SERAPLST'!$42:$42</definedName>
  </definedNames>
  <calcPr fullCalcOnLoad="1"/>
</workbook>
</file>

<file path=xl/sharedStrings.xml><?xml version="1.0" encoding="utf-8"?>
<sst xmlns="http://schemas.openxmlformats.org/spreadsheetml/2006/main" count="2791" uniqueCount="726">
  <si>
    <t xml:space="preserve">    1.2.Misel Gideri</t>
  </si>
  <si>
    <t>YTL/Kğ</t>
  </si>
  <si>
    <t>Kğ Misel</t>
  </si>
  <si>
    <t xml:space="preserve">    1.3.Örtü Toprağı Gideri</t>
  </si>
  <si>
    <t>YTL/M3</t>
  </si>
  <si>
    <t>M3</t>
  </si>
  <si>
    <t>2- YARDIMCI MADDE GİDERİ</t>
  </si>
  <si>
    <t xml:space="preserve">    2.1.Plastik Torba</t>
  </si>
  <si>
    <t xml:space="preserve">Kğ </t>
  </si>
  <si>
    <t xml:space="preserve">    2.2.Ambalaj Etiket (Global)</t>
  </si>
  <si>
    <t>3- İLAÇ ( Global )</t>
  </si>
  <si>
    <t xml:space="preserve">  4.3 Memur (1 Ad.)</t>
  </si>
  <si>
    <t xml:space="preserve">  4.4 İşçi (6 Ad.)</t>
  </si>
  <si>
    <t>5-ELEKTRİK - SU - YAKIT GİDERİ (Global)</t>
  </si>
  <si>
    <t>6- BAKIM - ONARIM GİDERİ ( Global)</t>
  </si>
  <si>
    <t>7- SATIŞ GİDERLERİ ( Global)</t>
  </si>
  <si>
    <t>NOT:   1- Nakit ihtiyacı olarak , ilaç - personel-elektrik su yakıt- bakım onarım ve satış giderinin yarısı alınmıştır.</t>
  </si>
  <si>
    <t xml:space="preserve">                    </t>
  </si>
  <si>
    <t>4- ALET EKİPMAN</t>
  </si>
  <si>
    <t>5- MAKİNA DONATIM</t>
  </si>
  <si>
    <t xml:space="preserve"> 3- Tutarlara KDV ve Nakliye Dahildir.</t>
  </si>
  <si>
    <t xml:space="preserve"> 2- Tutarlara KDV ve Nakliye Dahildir.</t>
  </si>
  <si>
    <t>NOT:  1- Tutarlara KDV ve Nakliye Dahildir.</t>
  </si>
  <si>
    <t xml:space="preserve">       4- Mandırası bulunan kooperatiflere, 1.1, 2.1, 2.3 ve 5 nolu kalemler için kredi verilmeyecektir.</t>
  </si>
  <si>
    <t>NOT:  1- Tutarlara KDV ve Nakliye  Dahildir.</t>
  </si>
  <si>
    <t xml:space="preserve">       3-2.1 No’lu kalemlerdeki değer, işletme çatısının ahşap oturtma çatı yapılması halinde geçerlidir. Şayet  işletme binası, </t>
  </si>
  <si>
    <t>NOT: Tutarlara KDV ve Nakliye Dahildir.</t>
  </si>
  <si>
    <t>1- Tutarlara KDV ve Nakliye Dahildir.</t>
  </si>
  <si>
    <t xml:space="preserve">  NOT:</t>
  </si>
  <si>
    <t>1-Tutarlara KDV ve Nakliye Dahildir.</t>
  </si>
  <si>
    <t xml:space="preserve">ORTAKLARIN MÜLKİYETİNDE 300 BAŞLIK( 30 AİLE X 10 BAŞ/AİLE) MERKEZİ SÜT </t>
  </si>
  <si>
    <t xml:space="preserve">  1.3 Bekçi (1 Ad.)</t>
  </si>
  <si>
    <t xml:space="preserve">  1.2 İşci (2 Ad.)</t>
  </si>
  <si>
    <t xml:space="preserve">KOOPERATİF MÜLKİYETİNDE  2 x 12 BALIKKILÇIĞI SÜT SAĞIM TESİSİ </t>
  </si>
  <si>
    <t xml:space="preserve">          (4-5 Aylık gebe düve)(Holstein)</t>
  </si>
  <si>
    <t>sayısına göre tonajda değişiklik yapılacaktır.</t>
  </si>
  <si>
    <t>2- Tutarlara Nakliye ve KDV Dahildir.</t>
  </si>
  <si>
    <t>3-Fiyatlara Nakliye ve KDV Dahildir.</t>
  </si>
  <si>
    <t>4-Fiyatlara Nakliye ve KDV Dahildir.</t>
  </si>
  <si>
    <t>5- Tutarlara Nakliye ve KDV Dahildir.</t>
  </si>
  <si>
    <t>Not: Fiyatlara Nakliye ve KDV dahildir.</t>
  </si>
  <si>
    <t xml:space="preserve"> 3- Tutarlara Nakliye ve KDV Dahildir.</t>
  </si>
  <si>
    <t>3- Tutarlara Nakliye ve KDV Dahildir.</t>
  </si>
  <si>
    <t xml:space="preserve"> 4.2- Elektrikli Su Isıtıcısı (1 Adet)</t>
  </si>
  <si>
    <t xml:space="preserve">  3.2- Süt Sağım Üniteli İşletme Binası Sıhhı Tesisatı</t>
  </si>
  <si>
    <t xml:space="preserve">  1.3- Mamul Madde Stoku </t>
  </si>
  <si>
    <t xml:space="preserve">  1.2- Yardımcı Madde ve Malzeme Stoku</t>
  </si>
  <si>
    <t>NOT:   1- Nakit ihtiyacı olarak , personel-elektrik su yakıt- bakım onarım ve temizlik ve genel giderlerin</t>
  </si>
  <si>
    <t xml:space="preserve">   toplamı alınmıştır.</t>
  </si>
  <si>
    <t xml:space="preserve">           2- Hammadde stoku 1 aylık süt giderinin avans olarak ödeneceği göz önüne alınarak hesaplanmıştır.</t>
  </si>
  <si>
    <t>1000 TON'LUK SOĞUK HAVA DEPOSU</t>
  </si>
  <si>
    <t xml:space="preserve">        Sandık</t>
  </si>
  <si>
    <t xml:space="preserve">Ad.) </t>
  </si>
  <si>
    <t xml:space="preserve">  3.1 Müdür  ( 1 Ad.)</t>
  </si>
  <si>
    <t xml:space="preserve">  3.2 Teknisyen ( 1 Ad.)</t>
  </si>
  <si>
    <t xml:space="preserve">  3.3 İşçi (3 Ad.)</t>
  </si>
  <si>
    <t xml:space="preserve">  3.5 Bekçi (1 Ad.)</t>
  </si>
  <si>
    <t xml:space="preserve">  4.1 Elektrik</t>
  </si>
  <si>
    <t>Kw)</t>
  </si>
  <si>
    <t xml:space="preserve">  4.2 Su</t>
  </si>
  <si>
    <t>M3)</t>
  </si>
  <si>
    <t>NOT:   1- Nakit ihtiyacı olarak , personel-elektrik su yakıt- bakım onarım giderlerin toplamı alınmıştır.</t>
  </si>
  <si>
    <t xml:space="preserve">           2- Hammadde gideri kooperatif adına 150 Ton hammaddenin satın alınıp pazarlanacağı varsayımına göre belirlenmiştir.</t>
  </si>
  <si>
    <t>İŞLETME SERMAYESİ TOPLAMI</t>
  </si>
  <si>
    <t>2000 TON'LUK SOĞUK HAVA DEPOSU</t>
  </si>
  <si>
    <t xml:space="preserve">  3.3 İşçi (5 Ad.)</t>
  </si>
  <si>
    <t xml:space="preserve">4-ELEKTRİK - SU - YAKIT GİDERİ </t>
  </si>
  <si>
    <t xml:space="preserve">           2- Hammadde gideri kooperatif adına 250 Ton hammaddenin satın alınıp pazarlanacağı varsayımına göre belirlenmiştir.</t>
  </si>
  <si>
    <t xml:space="preserve">20 TON/GÜN ZEYTİNYAĞI FABRİKASI </t>
  </si>
  <si>
    <t>T/G</t>
  </si>
  <si>
    <t>Gün)</t>
  </si>
  <si>
    <t>2- YARDIMCI MADDE VE MALZEME GİDERİ (%5)</t>
  </si>
  <si>
    <t xml:space="preserve">  3.1 Usta  ( 1 Ad.)</t>
  </si>
  <si>
    <t xml:space="preserve">  3.2 Bekçi ( 1 Ad.)</t>
  </si>
  <si>
    <t xml:space="preserve">  3.3 İşçi (54 Ad.)</t>
  </si>
  <si>
    <t>5.23-Çamur Tribünü</t>
  </si>
  <si>
    <r>
      <t xml:space="preserve">5.19-5000 KG lık Krom Yağ Tankı </t>
    </r>
    <r>
      <rPr>
        <b/>
        <sz val="10"/>
        <rFont val="Arial"/>
        <family val="2"/>
      </rPr>
      <t>(4 AD)</t>
    </r>
  </si>
  <si>
    <r>
      <t>5.22-Zeytin Kasası</t>
    </r>
    <r>
      <rPr>
        <b/>
        <sz val="10"/>
        <rFont val="Arial"/>
        <family val="2"/>
      </rPr>
      <t>(2000 AD)</t>
    </r>
  </si>
  <si>
    <r>
      <t>5.18- 1.500 KG lıkDijital Göstergeli Kantar</t>
    </r>
    <r>
      <rPr>
        <b/>
        <sz val="10"/>
        <rFont val="Arial"/>
        <family val="2"/>
      </rPr>
      <t>(2 AD)</t>
    </r>
  </si>
  <si>
    <t xml:space="preserve">5.14- Su Debi Cihazı </t>
  </si>
  <si>
    <t xml:space="preserve"> 4.5- Gübre Pompası 10 m3 / Saat </t>
  </si>
  <si>
    <t>3-7-Soğutma Tesisatı</t>
  </si>
  <si>
    <t>10 TON/GÜN SOĞUK HAVA DEPOLU MANDRA TESİSİ</t>
  </si>
  <si>
    <t>TL/kğ</t>
  </si>
  <si>
    <t>TL/Yıl</t>
  </si>
  <si>
    <t>TL</t>
  </si>
  <si>
    <t>TL/AD</t>
  </si>
  <si>
    <t>TL/Kğ</t>
  </si>
  <si>
    <t xml:space="preserve">TL </t>
  </si>
  <si>
    <t>TL/ad.</t>
  </si>
  <si>
    <t xml:space="preserve">TL/m2 </t>
  </si>
  <si>
    <t>TL/T</t>
  </si>
  <si>
    <t>TL/Kw</t>
  </si>
  <si>
    <t>TL/M3</t>
  </si>
  <si>
    <t>ORTAKLARIN MÜLKİYETİNDE 180 BAŞLIK (30 AİLEX 6 BAŞ/AİLE) DAMIZLIK SIGIR</t>
  </si>
  <si>
    <t>ORTAKLARIN MÜLKİYETİNDE 180 BAŞLIK (30 AİLE X 6 BAŞ/AİLE) DAMIZLIK SIĞIR</t>
  </si>
  <si>
    <t xml:space="preserve">  1.1- Hammadde İlaç Stoku</t>
  </si>
  <si>
    <t xml:space="preserve">bölge koşulları nedeniyle teras çatı yapılmasını gerektiriyorsa bu takdirde; 2.1 No’lu kalemdeki keşif tutarından </t>
  </si>
  <si>
    <t>18.211, 18.231, 21.210 ve 24.012 pozlarındaki işlere ait miktar düşülecek ve kalan miktarlara işletme binası</t>
  </si>
  <si>
    <t xml:space="preserve">  </t>
  </si>
  <si>
    <t xml:space="preserve">  giderinin % 5'i alınmıştır.</t>
  </si>
  <si>
    <t xml:space="preserve">         </t>
  </si>
  <si>
    <t xml:space="preserve">cam+plastik sera) projesi geliştirilmiştir. Sera projelerinde bütçe imkanlarının  yetersizliği nedeniyle plastik sera  </t>
  </si>
  <si>
    <t xml:space="preserve">İle cam+plastik projesi desteklenebilmektedir.Ancak kooperatifler,aradaki farkı öz kaynağından karşılamak kaydıyla </t>
  </si>
  <si>
    <t xml:space="preserve"> diğer projelerimizide uygulayabilirler.</t>
  </si>
  <si>
    <t>NOT:   1- Nakit ihtiyacı olarak ,  personel-su yakıt aydınlatma  ve diğer giderinin % 25 alınmıştır.</t>
  </si>
  <si>
    <t>1- FİDE GİDERİ</t>
  </si>
  <si>
    <t>1.3.</t>
  </si>
  <si>
    <t>Biber-Patlıcan fidesi</t>
  </si>
  <si>
    <t>TL/Ton</t>
  </si>
  <si>
    <t>TL/Ay</t>
  </si>
  <si>
    <t>ORTAKLARIN MÜLKİYETİNDE 300 BAŞLIK( 30 AİLEX10BAŞ/AİLE) MERKEZİ SÜT SAĞIM ÜNİTELİ</t>
  </si>
  <si>
    <t xml:space="preserve">  yarısı alınmıştır.</t>
  </si>
  <si>
    <t xml:space="preserve">          </t>
  </si>
  <si>
    <t>2- Hammadde stoku 1 aylık süt giderinin avans olarak ödeneceği göz önüne alınarak hesaplanmıştır.</t>
  </si>
  <si>
    <t xml:space="preserve"> 3- Tesiste rtakların ürünleri ücret karşılığı depolanacağından işletme sermayesi buna göre belirlenmiştir.</t>
  </si>
  <si>
    <t xml:space="preserve">          .</t>
  </si>
  <si>
    <t xml:space="preserve"> 3- Tesiste rtakların ürünleri ücret karşılığı depolanacağından işletme sermayesi buna göre belirlenmiştir</t>
  </si>
  <si>
    <t>4- Tesiste rtakların ürünleri ücret karşılığı depolanacağından işletme sermayesi buna göre belirlenmiştir.</t>
  </si>
  <si>
    <t xml:space="preserve">NOT:       1- Nakit ihtiyacı olarak , personel-veteriner-ilaç-sigorta-elektrik su yakıt- bakım onarım ve satış giderinin </t>
  </si>
  <si>
    <t>6- TEMİZLİK MALZEME GİDERİ ( Global)</t>
  </si>
  <si>
    <t>7- GENEL GİDERLER ( Global)</t>
  </si>
  <si>
    <t xml:space="preserve">  1.1- Hammadde Stoku (%5)</t>
  </si>
  <si>
    <t xml:space="preserve">  1.3- Mamul Madde Stoku (%5)</t>
  </si>
  <si>
    <t>NOT:   1- Nakit ihtiyacı olarak , personel-elektrik su yakıt- bakım onarım,temizlik ve genel giderlerin toplamının yarısı alınmıştır.</t>
  </si>
  <si>
    <t xml:space="preserve">          2- Yıllık işletme giderlerinden yardımcı madde ve malzeme (Kimyasal madde,teneke vs.)gideri olarak hammadde </t>
  </si>
  <si>
    <t xml:space="preserve">100 TON/YIL ZEYTİN SALAMURA TESİSİ  </t>
  </si>
  <si>
    <t>Tuz</t>
  </si>
  <si>
    <t xml:space="preserve">  3.1 Salamura Ustası  ( 1 Ad.)</t>
  </si>
  <si>
    <t xml:space="preserve">  3.2 Usta Yardımcısı ( 1 Ad.)</t>
  </si>
  <si>
    <t xml:space="preserve">  3.3 Geçici İşçi (6 Ad.)</t>
  </si>
  <si>
    <t xml:space="preserve">  1.1- Hammadde Stoku (%30)</t>
  </si>
  <si>
    <t xml:space="preserve">                                                                   </t>
  </si>
  <si>
    <t>NOT:</t>
  </si>
  <si>
    <t xml:space="preserve">  2.1-Süt Sağım Üniteli İşletme Binası </t>
  </si>
  <si>
    <t xml:space="preserve">  3.1- Süt Sağım Üniteli İşletme Binası Elektrik Tesisatı</t>
  </si>
  <si>
    <t xml:space="preserve"> 4.4- 6000 LT lik Süt Soğutma Tankı ( 2 Adet)</t>
  </si>
  <si>
    <t xml:space="preserve">1.1-İşletme,ahır ve süt sağım ünitesi  arsası </t>
  </si>
  <si>
    <t>Süt Süzme Kabı (500Lt. Depo / Adet)</t>
  </si>
  <si>
    <t xml:space="preserve">  4.3 Büro Görevlisi (1 Ad.)</t>
  </si>
  <si>
    <t xml:space="preserve">  3.3 Büro Görevlisi (3 Ad.)</t>
  </si>
  <si>
    <t xml:space="preserve">  2.3 Büro Görevlisi (1 Ad.)</t>
  </si>
  <si>
    <t xml:space="preserve">  6.3 Büro Görevlisi (3 Ad.)</t>
  </si>
  <si>
    <t>1- Projede iki dönem besi yetiştiriciliği öngörülmüş olup, işletme sermayesi ihtiyacı hesabında bir döneme ait giderler alınmıştır.</t>
  </si>
  <si>
    <t xml:space="preserve">2- Nakit ihtiyacı olarak hayvan nakli,veteriner, ilaç, personel, elektirik, su-yakıt, bakım - onarım satış gideri toplamının </t>
  </si>
  <si>
    <t>İşletme Binası Arsası (350m2)</t>
  </si>
  <si>
    <r>
      <t xml:space="preserve">  1.1- İşletme Binası Arsası (350m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</si>
  <si>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    TOPLAM </t>
  </si>
  <si>
    <t>ORTAKLARIN MÜLKİYETİNDE 300 BAŞLIK (50 AİLE X 6 BAŞ/AİLE) DAMIZLIK SIĞIR</t>
  </si>
  <si>
    <t>Terazi ( 30 Kğ lık)</t>
  </si>
  <si>
    <t xml:space="preserve">    TOPLAM</t>
  </si>
  <si>
    <t>6- FORKLİFT</t>
  </si>
  <si>
    <t xml:space="preserve">  3.3 İşçi (75 Ad.)</t>
  </si>
  <si>
    <t>9- BEKLENMEYEN GİDERLER (%10)</t>
  </si>
  <si>
    <t>5- FORKLİFT</t>
  </si>
  <si>
    <t xml:space="preserve">    2.1.Çiftlik Gübresi</t>
  </si>
  <si>
    <t>6- GENEL GİDERLER (%1)</t>
  </si>
  <si>
    <t>7- BEKLENMEYEN GİDERLER (%1)</t>
  </si>
  <si>
    <t>Bal Dinlendirme Tankı ( 250 Lt)</t>
  </si>
  <si>
    <t xml:space="preserve">  4.2- Yem Ezme Makinası</t>
  </si>
  <si>
    <t>5- HAYVAN BASKULÜ (1500 Kg )</t>
  </si>
  <si>
    <t xml:space="preserve">  4.6- Yem Ezme Makinası (350 Kg/h)</t>
  </si>
  <si>
    <t xml:space="preserve">  4.5- Yem Ezme Makinası (1 Ad)</t>
  </si>
  <si>
    <t>NOT:   1- Nakit ihtiyacı olarak , personel-elektrik su yakıt- bakım onarım ve temizlik ve genel giderlerin toplamı alınmıştır.</t>
  </si>
  <si>
    <t xml:space="preserve">40 TON/GÜN ZEYTİNYAĞI FABRİKASI </t>
  </si>
  <si>
    <t xml:space="preserve">  3.3 İşçi (60 Ad.)</t>
  </si>
  <si>
    <t xml:space="preserve">5 T/G SOĞUK HAVA DEPOLU MANDIRA </t>
  </si>
  <si>
    <t xml:space="preserve">  3.3 İşçi (Geçici 4 Ad.)</t>
  </si>
  <si>
    <t xml:space="preserve">10 T/G SOĞUK HAVA DEPOLU MANDIRA </t>
  </si>
  <si>
    <t>Zeytin Boylama Eleği</t>
  </si>
  <si>
    <t xml:space="preserve">  1.1- Hammadde Stoku ( 1 Aylık )</t>
  </si>
  <si>
    <t xml:space="preserve">  2.2- Ahır İnşaatı(25 Başlık Yarı Açık)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</si>
  <si>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</si>
  <si>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YTL/Ad</t>
  </si>
  <si>
    <t>YTL/Ay</t>
  </si>
  <si>
    <t>YTL</t>
  </si>
  <si>
    <t>1- ARSA GİDERİ</t>
  </si>
  <si>
    <t>2- İNŞAAT İŞLERİ</t>
  </si>
  <si>
    <t xml:space="preserve">  2.1- İşletme Binası </t>
  </si>
  <si>
    <t xml:space="preserve">  2.2- Ahır İnşaatı(10 Başlık Yarı Açık)</t>
  </si>
  <si>
    <t xml:space="preserve">  2.3- Fosseptik</t>
  </si>
  <si>
    <t>3- TESİSAT İŞLERİ</t>
  </si>
  <si>
    <t xml:space="preserve">  3.1- İşletme Binası Elektrik Tesisatı</t>
  </si>
  <si>
    <t xml:space="preserve">    SABİT YATIRIM TUTARI</t>
  </si>
  <si>
    <t xml:space="preserve">    İŞLETME SERMAYESİ </t>
  </si>
  <si>
    <t xml:space="preserve">    TOPLAM YATIRIM TUTARI</t>
  </si>
  <si>
    <t>1- STOKLAR</t>
  </si>
  <si>
    <t xml:space="preserve">  1.1- Hammadde Stoku</t>
  </si>
  <si>
    <t>2- NAKİT İHTİYACI</t>
  </si>
  <si>
    <t>1- HAMMADDE GİDERİ</t>
  </si>
  <si>
    <t>3- PERSONEL GİDERİ</t>
  </si>
  <si>
    <t xml:space="preserve"> </t>
  </si>
  <si>
    <t>Ad.</t>
  </si>
  <si>
    <t>X</t>
  </si>
  <si>
    <t>Ad</t>
  </si>
  <si>
    <t>ORTAKLARIN MÜLKİYETİNDE 200 BAŞLIK (50 AİLEX4BAŞ/AİLE) DAMIZLIK SIGIR</t>
  </si>
  <si>
    <t xml:space="preserve">  3.3- Yarı Açık Ahır Aydınlatması</t>
  </si>
  <si>
    <t>4- MAKİNA DONATIM</t>
  </si>
  <si>
    <t xml:space="preserve">  4.4- Süt Ölçüm Kabı</t>
  </si>
  <si>
    <t>6- CANLI DEMİRBAŞ ALIMI</t>
  </si>
  <si>
    <t xml:space="preserve">          (4-5 Aylık gebe düve)</t>
  </si>
  <si>
    <t>8- GENEL GİDERLER (%1)</t>
  </si>
  <si>
    <t>9- BEKLENMEYEN GİDERLER (%1)</t>
  </si>
  <si>
    <r>
      <t>5- TAŞIT ARACI</t>
    </r>
    <r>
      <rPr>
        <sz val="10"/>
        <rFont val="Arial"/>
        <family val="0"/>
      </rPr>
      <t xml:space="preserve"> (Yaklaşık 3 Tonluk Kamyon)</t>
    </r>
  </si>
  <si>
    <t>TL/m2</t>
  </si>
  <si>
    <t>m2</t>
  </si>
  <si>
    <t xml:space="preserve">  4.3- </t>
  </si>
  <si>
    <t>Süt Pompası ( 5 T/H )</t>
  </si>
  <si>
    <t xml:space="preserve">  4.2- </t>
  </si>
  <si>
    <t xml:space="preserve">  1.1- </t>
  </si>
  <si>
    <t xml:space="preserve">  1.2- </t>
  </si>
  <si>
    <t>Ahır Arsası (150m2)</t>
  </si>
  <si>
    <t xml:space="preserve">               bölge koşulları nedeniyle teras çatı yapılmasını gerektiriyorsa bu takdirde; 2.1 No’lu kalemdeki keşif tutarından </t>
  </si>
  <si>
    <t>TL/Ad</t>
  </si>
  <si>
    <t>M2</t>
  </si>
  <si>
    <t xml:space="preserve">ORTAKLARIN MÜLKİYETİNDE 1000 BAŞLIK (50 AİLE X 10BAŞ/AİLE X2 DEVRE) </t>
  </si>
  <si>
    <t xml:space="preserve">1- 2.1 No'lu kalemdeki değer işletme binası çatısının ahşap oturtmaçatı yapılması halinde geçerlidir.Şayet işletme </t>
  </si>
  <si>
    <t xml:space="preserve">binası çatısı bölge koşulları nedeniyle teras çatı yapılmasını gerektiriyorsa bu takdirde 2.1 No'lu kalemdeki keşif </t>
  </si>
  <si>
    <t xml:space="preserve">tutarından 18.211, 18.231,  21.210 ve 20.012 pozlarındaki işlere ait miktarlar düşülecek ve kalan miktara işletme </t>
  </si>
  <si>
    <t>ORTAKLARIN MÜLKİYETİNDE 1000 KOVANLIK (50 AİLEX 20 KOVAN) ARICILIK</t>
  </si>
  <si>
    <t>4- ARICILIK MALZEMELERİ</t>
  </si>
  <si>
    <t>Arılı Kovan</t>
  </si>
  <si>
    <t>x</t>
  </si>
  <si>
    <t>Aile</t>
  </si>
  <si>
    <t>Arıcı Körüğü</t>
  </si>
  <si>
    <t>Arıcı Maskesi</t>
  </si>
  <si>
    <t>1 Ad</t>
  </si>
  <si>
    <t>Arıcı Eldiveni</t>
  </si>
  <si>
    <t>1 Ad.</t>
  </si>
  <si>
    <t>Mahmuz</t>
  </si>
  <si>
    <t>Eldemiri</t>
  </si>
  <si>
    <t xml:space="preserve">  4.1-  </t>
  </si>
  <si>
    <t xml:space="preserve">  4.4-  </t>
  </si>
  <si>
    <t xml:space="preserve">  4.5-  </t>
  </si>
  <si>
    <t xml:space="preserve">  4.6-  </t>
  </si>
  <si>
    <t xml:space="preserve">  4.7-  </t>
  </si>
  <si>
    <t xml:space="preserve">  4.8-  </t>
  </si>
  <si>
    <t xml:space="preserve">  4.9-  </t>
  </si>
  <si>
    <t xml:space="preserve">  4.10-  </t>
  </si>
  <si>
    <t xml:space="preserve">  4.11-  </t>
  </si>
  <si>
    <t xml:space="preserve">  4.12-  </t>
  </si>
  <si>
    <t xml:space="preserve">  4.13-  </t>
  </si>
  <si>
    <t xml:space="preserve">  4.14-  </t>
  </si>
  <si>
    <t>Sır Bıçağı</t>
  </si>
  <si>
    <t>Arıcı Fırçası</t>
  </si>
  <si>
    <t>Şurupluk</t>
  </si>
  <si>
    <t>Ana Arı Izgarası</t>
  </si>
  <si>
    <t>Çerçeve Delma Bizi</t>
  </si>
  <si>
    <t>Eşek Arı Kapanı</t>
  </si>
  <si>
    <t>Tozatar</t>
  </si>
  <si>
    <t>Sır Tarağı</t>
  </si>
  <si>
    <t xml:space="preserve">  4.15-  </t>
  </si>
  <si>
    <t>Bal Süzme Makinası</t>
  </si>
  <si>
    <t xml:space="preserve">  4.16-  </t>
  </si>
  <si>
    <t xml:space="preserve">  4.17-  </t>
  </si>
  <si>
    <t>Baskül</t>
  </si>
  <si>
    <t>Montaj ve Nakliye</t>
  </si>
  <si>
    <t>ORTAKLARIN MÜLKİYETİNDE 300 BAŞLIK (50 AİLEX 6 BAŞ/AİLE) DAMIZLIK SIGIR</t>
  </si>
  <si>
    <t>Ahır Arsası (400m2)</t>
  </si>
  <si>
    <t xml:space="preserve">  2.2- Ahır İnşaatı(16 Başlık Yarı Açık l)</t>
  </si>
  <si>
    <t xml:space="preserve">          2- 2.1 No’lu kalemlerdeki değer, işletme çatısının ahşap oturtma çatı yapılması halinde geçerlidir. Şayet  işletme binası, </t>
  </si>
  <si>
    <t>ORTAKLARIN MÜLKİYETİNDE (50 AİLEX 500 M2) SERACILIK (Plastik Sera)</t>
  </si>
  <si>
    <t>Sera Arsası (500m2 / Ad)</t>
  </si>
  <si>
    <t>4- SERA İNŞAATI</t>
  </si>
  <si>
    <t>Plastik Sera İnşaatı</t>
  </si>
  <si>
    <t>6- BEKLENMEYEN GİDERLER (%5)</t>
  </si>
  <si>
    <t xml:space="preserve">                18.211,18.231, 21.210 ve 24.012 pozlarındaki işlere ait miktar düşülecek ve kalan miktarlara işletme binası</t>
  </si>
  <si>
    <t>Cam Sera İnşaatı</t>
  </si>
  <si>
    <t>5- DAMLA SULAMA</t>
  </si>
  <si>
    <t>ORTAKLARIN MÜLKİYETİNDE (50 AİLEX 500 M2) SERACILIK (Cam Sera)</t>
  </si>
  <si>
    <t>1000 TONLUK SOĞUK HAVA DEPOSU</t>
  </si>
  <si>
    <t>5 TON/GÜN SOĞUK HAVA DEPOLU MANDRA TESİSİ</t>
  </si>
  <si>
    <t xml:space="preserve">20 TON/GÜN KAPASİTELİ ZEYTİNYAĞI FABRİKASI </t>
  </si>
  <si>
    <t>1- ARSA GİDERİ ( 2 Da.)</t>
  </si>
  <si>
    <t xml:space="preserve">  2.1- Bina</t>
  </si>
  <si>
    <t>Ad.(18 Kğ.lık)</t>
  </si>
  <si>
    <t>YTL/8Ay</t>
  </si>
  <si>
    <t xml:space="preserve">  2.2- Tokat (Zeytin Depoları ve </t>
  </si>
  <si>
    <t>Dikenli Tel Çiti ile Çevrilmesi)</t>
  </si>
  <si>
    <t>3- MAKİNA DONATIM</t>
  </si>
  <si>
    <t xml:space="preserve">  3.1-  </t>
  </si>
  <si>
    <t xml:space="preserve">  3.2-  </t>
  </si>
  <si>
    <t xml:space="preserve">  3.3-  </t>
  </si>
  <si>
    <t xml:space="preserve">  3.4-  </t>
  </si>
  <si>
    <t xml:space="preserve">  3.5-  </t>
  </si>
  <si>
    <t xml:space="preserve">  3.6-  </t>
  </si>
  <si>
    <t xml:space="preserve">  3.7-  </t>
  </si>
  <si>
    <t>Kırıcı Karıştırıcı</t>
  </si>
  <si>
    <t>Hidrolik Süper Pres</t>
  </si>
  <si>
    <t>Disk Arabası</t>
  </si>
  <si>
    <t>Metal Disk</t>
  </si>
  <si>
    <t>Distribütör</t>
  </si>
  <si>
    <t>Çabuk Boşaltma Valfı</t>
  </si>
  <si>
    <t xml:space="preserve">  3.8-  </t>
  </si>
  <si>
    <t>Hidrolik Süper Pres Pompası</t>
  </si>
  <si>
    <t xml:space="preserve">  3.9-  </t>
  </si>
  <si>
    <t>Dinlenme Havzası</t>
  </si>
  <si>
    <t xml:space="preserve">  3.10-  </t>
  </si>
  <si>
    <t>Seperatör</t>
  </si>
  <si>
    <t>Isıtma Kazanı ve Donatım</t>
  </si>
  <si>
    <t xml:space="preserve">  3.11-  </t>
  </si>
  <si>
    <t xml:space="preserve">  3.12-  </t>
  </si>
  <si>
    <t>Motorlu pompa</t>
  </si>
  <si>
    <t xml:space="preserve">  3.13-  </t>
  </si>
  <si>
    <t xml:space="preserve">  3.14-  </t>
  </si>
  <si>
    <t>Yağ Deposu 2 Tonluk</t>
  </si>
  <si>
    <t xml:space="preserve">  3.15-  </t>
  </si>
  <si>
    <t>Tasir Torbası</t>
  </si>
  <si>
    <t xml:space="preserve">  3.16-  </t>
  </si>
  <si>
    <t xml:space="preserve">  3.17-  </t>
  </si>
  <si>
    <t>Zeytin Çuvalı</t>
  </si>
  <si>
    <t xml:space="preserve">  3.18-  </t>
  </si>
  <si>
    <t>El Arabası</t>
  </si>
  <si>
    <t>Kantar (500 Kğ lık)</t>
  </si>
  <si>
    <t>100 TON / YIL KAPASİTELİ ZEYTİN SALAMURA TESİSİ</t>
  </si>
  <si>
    <t>1- ARSA GİDERİ (2 Da)</t>
  </si>
  <si>
    <t xml:space="preserve">  2.2- Elektrik Tesisatı</t>
  </si>
  <si>
    <t>3- MAKİNA VE EKİPMANLARI</t>
  </si>
  <si>
    <t>Kantar ( 500 Kğ lık)</t>
  </si>
  <si>
    <t xml:space="preserve">Tartılar </t>
  </si>
  <si>
    <t>SABİT YATIRIM TUTARI</t>
  </si>
  <si>
    <t xml:space="preserve">60 TON/GÜN ZEYTİNYAĞI FABRİKASI </t>
  </si>
  <si>
    <t>1- ARSA GİDERİ (4 Da)</t>
  </si>
  <si>
    <t xml:space="preserve">  2.1- Soğuk Hava Deposu Binası</t>
  </si>
  <si>
    <t xml:space="preserve">   3.1- Aydınlatma</t>
  </si>
  <si>
    <t xml:space="preserve">   3.2- Kuvvet</t>
  </si>
  <si>
    <t xml:space="preserve">   3.3- Sıhhı Tesisat</t>
  </si>
  <si>
    <t>4- SOĞUTMA TESİSATI</t>
  </si>
  <si>
    <t>)</t>
  </si>
  <si>
    <t>YATIRIM UNSURLARI</t>
  </si>
  <si>
    <t>TOPLAM</t>
  </si>
  <si>
    <t>2000 TONLUK SOĞUK HAVA DEPOSU</t>
  </si>
  <si>
    <t xml:space="preserve">3- ELEKTİRİK TESİSATI </t>
  </si>
  <si>
    <t xml:space="preserve">4- SIHHİ TESİSAT </t>
  </si>
  <si>
    <t>5- SOĞUTMA TESİSATI</t>
  </si>
  <si>
    <t xml:space="preserve">  2.2- Ağıl İnşaatı(100 Başlık )</t>
  </si>
  <si>
    <t xml:space="preserve">  3.3- Ağıl  Aydınlatması</t>
  </si>
  <si>
    <t xml:space="preserve">  4.4- Süt Ölçüm Kabı ( 30 Lt)</t>
  </si>
  <si>
    <t xml:space="preserve">   6.2- ( 1,5 - 2,5 Yaşında Koç) </t>
  </si>
  <si>
    <t xml:space="preserve">Ağıl Arsası </t>
  </si>
  <si>
    <t>4- BEKLENMEYEN GİDERLER (%10)</t>
  </si>
  <si>
    <t xml:space="preserve">  3.2- İşletme Binası Sıhhı Tesisatı</t>
  </si>
  <si>
    <t>Ad.)</t>
  </si>
  <si>
    <t>M2)</t>
  </si>
  <si>
    <t>3- ELEKTİRİK TESİSATI</t>
  </si>
  <si>
    <t>Yağ Güğümü 80 Kğlık</t>
  </si>
  <si>
    <t>Ad)</t>
  </si>
  <si>
    <t>Tk)</t>
  </si>
  <si>
    <t>Zeytin Yıkama Makinası</t>
  </si>
  <si>
    <t xml:space="preserve">     ORTAKLARMÜLKİYETİNDE 2500 BAŞLIK (50 AİLE X50 BAŞ/AİLE) DAMIZLIK KOYUNCULUK </t>
  </si>
  <si>
    <r>
      <t xml:space="preserve">  1.2- Ahır Arsası (150m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</si>
  <si>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</t>
    </r>
    <r>
      <rPr>
        <vertAlign val="superscript"/>
        <sz val="10"/>
        <rFont val="Arial"/>
        <family val="2"/>
      </rPr>
      <t>2</t>
    </r>
  </si>
  <si>
    <t xml:space="preserve">  (Kaba Yem )</t>
  </si>
  <si>
    <t xml:space="preserve">  ( Kesif Yem )</t>
  </si>
  <si>
    <t>2- YARDIMCI MADDE VE MALZEME GİDERİ</t>
  </si>
  <si>
    <t xml:space="preserve">  2.1- Mineral Madde ve Tuz</t>
  </si>
  <si>
    <t>Baş)</t>
  </si>
  <si>
    <t>Kğ)</t>
  </si>
  <si>
    <t xml:space="preserve">  2.2- Yardımcı Malzeme (Global)</t>
  </si>
  <si>
    <t xml:space="preserve">  3.1 Müdür ( 1 Ad.)</t>
  </si>
  <si>
    <t xml:space="preserve">  3.2 Muhasebeci (1 Ad.)</t>
  </si>
  <si>
    <t xml:space="preserve">  3.4 Bekçi (1 Ad.)</t>
  </si>
  <si>
    <t>Ay)</t>
  </si>
  <si>
    <t>Ay</t>
  </si>
  <si>
    <t>4- VETERİNER VE İLAÇ GİDERİ</t>
  </si>
  <si>
    <t>5- SİGORTA GİDERİ</t>
  </si>
  <si>
    <t>6-ELEKTRİK - SU - YAKIT GİDERİ (Global)</t>
  </si>
  <si>
    <t>7- BAKIM - ONARIM GİDERİ ( Global)</t>
  </si>
  <si>
    <t>8- SATIŞ GİDERİ  (Global)</t>
  </si>
  <si>
    <t>3- MÜŞTERİYE BAĞLI MAL DEĞERİ</t>
  </si>
  <si>
    <t>ORTAKLARIN MÜLKİYETİNDE 200 BAŞLIK (50 AİLE X 4 BAŞ/AİLE) DAMIZLIK SIĞIR</t>
  </si>
  <si>
    <t xml:space="preserve">NOT:   1- Nakit ihtiyacı olarak , personel-veteriner-ilaç-sigorta-elektrik su yakıt- bakım onarım ve satış giderinin </t>
  </si>
  <si>
    <t xml:space="preserve">    yarısı alınmıştır.</t>
  </si>
  <si>
    <t>ORTAKLARIN MÜLKİYETİNDE 2500 BAŞLIK (50 AİLE X 50 BAŞ/AİLE) DAMIZLIK KOYUN</t>
  </si>
  <si>
    <t xml:space="preserve">     Mineral Madde ve Tuz</t>
  </si>
  <si>
    <t xml:space="preserve">  3.5 Bakıcı (1 Ad.)</t>
  </si>
  <si>
    <t>1- HAYVAN ALIMI</t>
  </si>
  <si>
    <t>aile</t>
  </si>
  <si>
    <t>Kğ</t>
  </si>
  <si>
    <t>Ad/Aile)</t>
  </si>
  <si>
    <t>Ad/Devre</t>
  </si>
  <si>
    <t>Devre)</t>
  </si>
  <si>
    <t>YILLIK İŞLETME GİDERLERİ</t>
  </si>
  <si>
    <t>2- HAMMADDE GİDERİ</t>
  </si>
  <si>
    <t>3- YARDIMCI MADDE VE MALZEME GİDERİ</t>
  </si>
  <si>
    <t xml:space="preserve">  3.1- Mineral Madde ve Tuz</t>
  </si>
  <si>
    <t xml:space="preserve">60  TON/GÜN KAPASİTELİ KONTİNÜ SİSTEM  ZEYTİNYAĞI FABRİKASI </t>
  </si>
  <si>
    <t>1- ARSA GİDERİ (3 Da.)</t>
  </si>
  <si>
    <t xml:space="preserve">  2.2- Fosseptik İnşaatı </t>
  </si>
  <si>
    <t xml:space="preserve">  2.3- Arıtma İnşaatı</t>
  </si>
  <si>
    <t>3-SIHHİ TESİSAT</t>
  </si>
  <si>
    <t>4-AYDINLATMA-KUVVET TESİSATI</t>
  </si>
  <si>
    <t>5.1-V BANT(Yaprak ot vb. Ayırma Ünitesi)</t>
  </si>
  <si>
    <t>Zeytin yıkama Ünitesi</t>
  </si>
  <si>
    <t xml:space="preserve"> 5.8- Vibratörlü Yağ Temizleme Eleği veAspiratörü </t>
  </si>
  <si>
    <t>5.12- Seperatör Önü Yağ Teknesi ve pompası</t>
  </si>
  <si>
    <t xml:space="preserve">5.13-Sıcak Su Kazanı (Otomatik turbo sistemli)   </t>
  </si>
  <si>
    <t xml:space="preserve">5.15- Su Hazırlama Eşanjör,Hidrofor Su Yumuşatma Cihazı </t>
  </si>
  <si>
    <t xml:space="preserve"> 5.16-İnvertörlü+PLC li Bilgisayarlı Elektrik Panosu  </t>
  </si>
  <si>
    <t xml:space="preserve">5.17-Yağ Dağıtım Tesisatı  </t>
  </si>
  <si>
    <t>YTL/kğ</t>
  </si>
  <si>
    <t>5.20-300 lt lik Kantar Üstü Yağ Tankı</t>
  </si>
  <si>
    <t>5.21-Makine Elektrik Su Tesisatı Ücreti</t>
  </si>
  <si>
    <t xml:space="preserve">  3.2- Yardımcı Malzeme (Global)</t>
  </si>
  <si>
    <t xml:space="preserve">  4.4 Bekçi (1 Ad.)</t>
  </si>
  <si>
    <t xml:space="preserve">  4.2 Muhasebeci (1 Ad.)</t>
  </si>
  <si>
    <t>ORTAKLARIN MÜLKİYETİNDE 240 BAŞLIK (40 AİLEX 6 BAŞ/AİLE) DAMIZLIK SIGIR</t>
  </si>
  <si>
    <t>ORTAKLARIN MÜLKİYETİNDE 240 BAŞLIK (40 AİLE X 6 BAŞ/AİLE) DAMIZLIK SIĞIR</t>
  </si>
  <si>
    <t xml:space="preserve">  4.1 Müdür ( 1 Ad.)</t>
  </si>
  <si>
    <t>4- PERSONEL GİDERİ</t>
  </si>
  <si>
    <t>5- VETERİNER VE İLAÇ GİDERİ</t>
  </si>
  <si>
    <t>7-ELEKTRİK - SU - YAKIT GİDERİ (Global)</t>
  </si>
  <si>
    <t xml:space="preserve">5.10-Yağ Dinlendirme Haznesi  </t>
  </si>
  <si>
    <t xml:space="preserve">40  TON/GÜN KAPASİTELİ KONTİNÜ SİSTEM  ZEYTİNYAĞI FABRİKASI </t>
  </si>
  <si>
    <t>8- BAKIM - ONARIM GİDERİ ( Global)</t>
  </si>
  <si>
    <t>9- SATIŞ GİDERİ  (Global)</t>
  </si>
  <si>
    <t xml:space="preserve">ORTAKLARIN MÜLKİYETİNDE 1000 BAŞLIK (50 AİLE X 10 BAŞ/AİLE X 2 DEVRE) </t>
  </si>
  <si>
    <t>ORTAKLARIN MÜLKİYETİNDE 1000 KOVANLIK  (50 AİLE X 20 KOVAN) ARICILIK</t>
  </si>
  <si>
    <t>1- YARDIMCI MADDE GİDERİ</t>
  </si>
  <si>
    <t xml:space="preserve">    1.1.Kristal şeker</t>
  </si>
  <si>
    <t xml:space="preserve">    1.2.Pudra Şekeri</t>
  </si>
  <si>
    <t xml:space="preserve">    1.3.Temel petek</t>
  </si>
  <si>
    <t xml:space="preserve">    1.4.Çerçeve Teli</t>
  </si>
  <si>
    <t xml:space="preserve">    1.5.İlaç</t>
  </si>
  <si>
    <t xml:space="preserve">    1.6.Ana Arı Alımı</t>
  </si>
  <si>
    <t xml:space="preserve">    1.7.Kavanoz</t>
  </si>
  <si>
    <t xml:space="preserve">    1.8.Kapak</t>
  </si>
  <si>
    <t xml:space="preserve">    1.9.Etiket</t>
  </si>
  <si>
    <t>Kovan)</t>
  </si>
  <si>
    <t>2- PERSONEL GİDERİ</t>
  </si>
  <si>
    <t xml:space="preserve">  2.1 Müdür ( 1 Ad.)</t>
  </si>
  <si>
    <t xml:space="preserve">  2.2 Muhasebeci (1 Ad.)</t>
  </si>
  <si>
    <t xml:space="preserve">  2.4 Bekçi (1 Ad.)</t>
  </si>
  <si>
    <t xml:space="preserve">  2.5 İşçi (3 Ad.)</t>
  </si>
  <si>
    <t>3-ELEKTRİK - SU - YAKIT GİDERİ (Global)</t>
  </si>
  <si>
    <t>4- BAKIM - ONARIM GİDERİ ( Global)</t>
  </si>
  <si>
    <t>5- SATIŞ GİDERLERİ ( Global)</t>
  </si>
  <si>
    <t>NOT:   1- Nakit ihtiyacı olarak , personel-elektrik su yakıt- bakım onarım ve satış giderinin yarısı alınmıştır.</t>
  </si>
  <si>
    <t xml:space="preserve">  1.1- Yardımcı Madde Stoku</t>
  </si>
  <si>
    <t xml:space="preserve">  1.2- Mamul Madde </t>
  </si>
  <si>
    <t xml:space="preserve">NOT:   1- Nakit ihtiyacı olarak , personel-veteriner-ilaç-sigorta-elektrik su yakıt- bakım onarım giderinin </t>
  </si>
  <si>
    <t xml:space="preserve">ORTAKLARIN MÜLKİYETİNDE   (50 AİLE X 500 M2) SERACILIK </t>
  </si>
  <si>
    <t>Sera</t>
  </si>
  <si>
    <t>Ad.Bitki</t>
  </si>
  <si>
    <t>Sera)</t>
  </si>
  <si>
    <t>2- GÜBRE GİDERİ</t>
  </si>
  <si>
    <t>1-ARSA GİDERİ</t>
  </si>
  <si>
    <t>1-1- İşletme Binası Arsası (1,5 Dk)</t>
  </si>
  <si>
    <t>2-1- Mandra inşaatı</t>
  </si>
  <si>
    <t>2-2- Kazan Dairesi İnşaatı</t>
  </si>
  <si>
    <t>2-3- Fosseptik İnşaatı</t>
  </si>
  <si>
    <t>3-1-Elk. Aydınlatma Tesisatı</t>
  </si>
  <si>
    <t>3-2-Elk.Kuvvet Tesisatı</t>
  </si>
  <si>
    <t>3-3-Sıhhı Tesisat</t>
  </si>
  <si>
    <t>3-4-Müşterek Tesisat</t>
  </si>
  <si>
    <t>3-5-Kalorifer Tesisatı</t>
  </si>
  <si>
    <t>3-6-Brulör Tesisatı</t>
  </si>
  <si>
    <t>4-MAKİNA DONATIM</t>
  </si>
  <si>
    <t>4-1-Süt Kabul ve İşleme Ünitesi</t>
  </si>
  <si>
    <t>4-2-Tereyağ Üretim Ünitesi</t>
  </si>
  <si>
    <t>4-3-Beyaz Peynir Üretim Ünitesi</t>
  </si>
  <si>
    <t>4-4-Yoğurt Üretim Ünitesi</t>
  </si>
  <si>
    <t>4-5-Ayran Üretim Ünitesi</t>
  </si>
  <si>
    <t>4-6-Kimyasal Temizleme Ünitesi</t>
  </si>
  <si>
    <t>4-7-Kültür Üretim Ünitesi</t>
  </si>
  <si>
    <t xml:space="preserve">4-8-Aspiratörler </t>
  </si>
  <si>
    <t>4-9-Buzlu Su Üretim Ünitesi</t>
  </si>
  <si>
    <t>4-10-Laboratuar Ünitesi</t>
  </si>
  <si>
    <t>5--TAŞIT ARACI(3 Tonluk Kamyon)</t>
  </si>
  <si>
    <t>6-BEKLENMEYEN GİDERLER (%10)</t>
  </si>
  <si>
    <t>İŞLETME SERMAYESİ</t>
  </si>
  <si>
    <t>TOPLAM YATIRIM TUTARI</t>
  </si>
  <si>
    <t xml:space="preserve">    2.2.Kimyevi Gübre</t>
  </si>
  <si>
    <t>Ton)</t>
  </si>
  <si>
    <t>Kğ/Sera</t>
  </si>
  <si>
    <t>3- İLAÇ GİDERİ</t>
  </si>
  <si>
    <t>4- İPLİK  GİDERİ</t>
  </si>
  <si>
    <t>5- SU -YAKIT- AYDINLATMA GİDERİ</t>
  </si>
  <si>
    <t xml:space="preserve">    5.1.Su - Yakıt</t>
  </si>
  <si>
    <t xml:space="preserve">    5.2. Aydınlatma</t>
  </si>
  <si>
    <t>6- PERSONEL GİDERİ</t>
  </si>
  <si>
    <t xml:space="preserve">  6.1 Müdür ( 1 Ad.)</t>
  </si>
  <si>
    <t xml:space="preserve">  6.2 Muhasebeci (1 Ad.)</t>
  </si>
  <si>
    <t xml:space="preserve">  6.4 Bekçi (1 Ad.)</t>
  </si>
  <si>
    <t xml:space="preserve">7- DİĞER GİDERLER </t>
  </si>
  <si>
    <t xml:space="preserve">  1.2- Yardımcı Madde Stoku %50(Gübre+İlaç+İplik Gideri)</t>
  </si>
  <si>
    <t xml:space="preserve">  1.1- Hammadde Stoku % 50 </t>
  </si>
  <si>
    <t>T/G)</t>
  </si>
  <si>
    <t>Gün</t>
  </si>
  <si>
    <t xml:space="preserve">  2.1- Maya</t>
  </si>
  <si>
    <t xml:space="preserve">  2.2- Tuz</t>
  </si>
  <si>
    <t xml:space="preserve">  2.3- Teneke</t>
  </si>
  <si>
    <t>Ad.(5 Kğ.lık)</t>
  </si>
  <si>
    <t xml:space="preserve">  3.1 Peynir Ustası  ( 1 Ad.)</t>
  </si>
  <si>
    <t xml:space="preserve">  3.3 İşçi (Geçici 2 Ad.)</t>
  </si>
  <si>
    <t xml:space="preserve">  3.2 İşçi (Vasıflı  1 Ad.)</t>
  </si>
  <si>
    <t xml:space="preserve">  3.4 Şöför (1 Ad.)</t>
  </si>
  <si>
    <t>4-ELEKTRİK - SU - YAKIT GİDERİ (Global)</t>
  </si>
  <si>
    <t>5- BAKIM - ONARIM GİDERİ ( Global)</t>
  </si>
  <si>
    <t>6- TEMİZLİK MALZEMESİ GİDERİ  (Global)</t>
  </si>
  <si>
    <t>7- GENEL  GİDERLER  (Global)</t>
  </si>
  <si>
    <t xml:space="preserve">  1.1- Hammadde Stoku ( 1 Alık )</t>
  </si>
  <si>
    <t>/ 1 Ay)</t>
  </si>
  <si>
    <t>1- HAYVAN ALIMI(Kültür Irk)</t>
  </si>
  <si>
    <t xml:space="preserve">  2.2- Ahır İnşaatı(16 Başlık Yarı Açık )</t>
  </si>
  <si>
    <r>
      <t>6- NAKLİYE GİDERİ</t>
    </r>
    <r>
      <rPr>
        <sz val="10"/>
        <rFont val="Arial"/>
        <family val="2"/>
      </rPr>
      <t xml:space="preserve"> </t>
    </r>
  </si>
  <si>
    <t xml:space="preserve">4-Sigorta Gideri(5.Madde)ilk yıl için canlı demirbaş alımı içerisindedir. </t>
  </si>
  <si>
    <t xml:space="preserve">7- NAKLİYE GİDERİ </t>
  </si>
  <si>
    <t>2-2- Fosseptik İnşaatı</t>
  </si>
  <si>
    <t xml:space="preserve"> 2- Sigorta Gideri(5.Madde)ilk yıl için canlı demirbaş alımı içerisindedir. </t>
  </si>
  <si>
    <r>
      <t xml:space="preserve"> Müşterek üretim ünitesi</t>
    </r>
    <r>
      <rPr>
        <sz val="10"/>
        <rFont val="Arial"/>
        <family val="0"/>
      </rPr>
      <t xml:space="preserve"> kurulması onaylandığı takdirde;</t>
    </r>
  </si>
  <si>
    <t xml:space="preserve">   2- Sigorta Gideri(5.Madde)ilk yıl için canlı demirbaş alımı içerisindedir. </t>
  </si>
  <si>
    <t xml:space="preserve">  2- Sigorta Gideri(5.Madde)ilk yıl için canlı demirbaş alımı içerisindedir. </t>
  </si>
  <si>
    <t xml:space="preserve">  2- Sigorta değeri ilk yıl için hayvan değerinin içinde alındığında sigorta gideri boş bırakılmıştır.</t>
  </si>
  <si>
    <t>TL/Ad.</t>
  </si>
  <si>
    <t>5- GENEL GİDERLER (%5)</t>
  </si>
  <si>
    <t>18.231, 21.210 ve 24.012 pozlarındaki işlere ait miktar düşülecek ve kalan miktarlara işletme binası</t>
  </si>
  <si>
    <t xml:space="preserve">    1.1.Domates Fide Gideri</t>
  </si>
  <si>
    <t xml:space="preserve">    1.2.Hıyar Fide Gideri</t>
  </si>
  <si>
    <t xml:space="preserve">   6.1- ( 1,5 - 2,5 Yaşında Merinos Damızlık Koyun) </t>
  </si>
  <si>
    <t xml:space="preserve">  4.8- Jeneratör (20 Kw+Otomatik devreye girme tertibatı)</t>
  </si>
  <si>
    <t xml:space="preserve">  4.8- Jeneratör ( 20 Kw+Otomatik devreye girme tertibatı)</t>
  </si>
  <si>
    <t xml:space="preserve">  4.8- Jeneratör (30Kw+Otomatik devreye girme tertibatı)</t>
  </si>
  <si>
    <t xml:space="preserve">  4.1- Süt Toplama Tankı </t>
  </si>
  <si>
    <t>(5 Tonluk)</t>
  </si>
  <si>
    <t>(2 Tonluk)</t>
  </si>
  <si>
    <t>Baş</t>
  </si>
  <si>
    <r>
      <t xml:space="preserve"> 4-1 </t>
    </r>
    <r>
      <rPr>
        <sz val="10"/>
        <rFont val="Arial"/>
        <family val="2"/>
      </rPr>
      <t xml:space="preserve">Bilgisayarlı Sürü Yönetimine Sahip Sağım Ünitesi 2X12 (24) </t>
    </r>
  </si>
  <si>
    <t>4.11- Jeneratör (30Kw+Otomatik devreye girme tertibatı)</t>
  </si>
  <si>
    <r>
      <t xml:space="preserve">4.11- Jeneratör </t>
    </r>
    <r>
      <rPr>
        <sz val="9"/>
        <rFont val="Arial"/>
        <family val="2"/>
      </rPr>
      <t>(20Kw+Otomatik devreye girme tertibatı)</t>
    </r>
  </si>
  <si>
    <t xml:space="preserve">           4- Damla sulama inşaatı  4.1 nolu keşifine dahildir.</t>
  </si>
  <si>
    <t xml:space="preserve">5-Bakanlığımızca "Ortaklar Mülkiyetinde Seracılık"projesi kapsamında 3 adet tip sera(plastik sera-cam sera </t>
  </si>
  <si>
    <t>(6 Tonluk)</t>
  </si>
  <si>
    <t>(7 Tonluk)</t>
  </si>
  <si>
    <t xml:space="preserve"> bölge koşulları nedeniyle teras çatı yapılmasını gerektiriyorsa bu takdirde; 2.1 No’lu kalemdeki keşif tutarından </t>
  </si>
  <si>
    <t xml:space="preserve">almak istemeyen ortaklar almayabilirler.Bu durumda 4-7 nolu kalemden kullanılmayan kısım tenkis edilecektir. </t>
  </si>
  <si>
    <t xml:space="preserve">binası, bölge koşulları nedeniyle teras çatı yapılmasını gerektiriyorsa bu takdirde; 2.1 No’lu kalemdeki keşif </t>
  </si>
  <si>
    <t xml:space="preserve">tutarından 18.211, 18.231, 21.210 ve 24.012 pozlarındaki işlere ait miktar düşülecek ve kalan miktarlara </t>
  </si>
  <si>
    <t xml:space="preserve">  3-4-Yarı açık Ahır Sıhhı Tesisatı </t>
  </si>
  <si>
    <t>4.10- Yem Ezme Makinası (350 Kg/h)</t>
  </si>
  <si>
    <t>1- PERSONEL GİDERİ</t>
  </si>
  <si>
    <t xml:space="preserve">  1.1 Memur (1 Ad.)</t>
  </si>
  <si>
    <t>2- DEZENFEKTAN İLAÇ GİDERİ</t>
  </si>
  <si>
    <t xml:space="preserve">  2-1-Süt Sağım Üniteli İşletme Binası </t>
  </si>
  <si>
    <t>( Bu bir adedidin fiyatı olup; onaylanan projeye göre tabloya ilave edilecektir.)</t>
  </si>
  <si>
    <t xml:space="preserve">    4-2.1No’lu kalemlerdeki değer, işletme binası çatısının ahşap oturtma çatı yapılması halinde geçerlidir.Şayet işletme</t>
  </si>
  <si>
    <t xml:space="preserve">  1.1- Üretim Odası Arsası (100m2)</t>
  </si>
  <si>
    <t>YTL/m2</t>
  </si>
  <si>
    <t xml:space="preserve">  1.2- Sundurma ve Kompost Hazırlama Arsası (2 Dk.)</t>
  </si>
  <si>
    <t xml:space="preserve">  2.1- Ana Bina (Kompost Pastörize ve Misel Ekim Tesisi)</t>
  </si>
  <si>
    <t xml:space="preserve">  2.2- Sundurma + Şıra Kuyusu İnşaatı</t>
  </si>
  <si>
    <t xml:space="preserve">  2.3- Üretim Odası</t>
  </si>
  <si>
    <t xml:space="preserve">  2.4- Fosseptik</t>
  </si>
  <si>
    <t xml:space="preserve">  3.1-  Elektrik Tesisatı</t>
  </si>
  <si>
    <t xml:space="preserve">  3.2- Sıhhı Tesisat</t>
  </si>
  <si>
    <t xml:space="preserve">  3.3- Kompost Pastörize Tes.</t>
  </si>
  <si>
    <t>5- GENEL GİDERLER (%1)</t>
  </si>
  <si>
    <t>6- BEKLENMEYEN GİDERLER (%10)</t>
  </si>
  <si>
    <t xml:space="preserve">ORTAKLARIN MÜLKİYETİNDE 4000 TON (20 Aile X 200 Torba/Aile) </t>
  </si>
  <si>
    <t xml:space="preserve">ORTAKLARIN MÜLKİYETİNDE 4000 TORBA  (20 AİLE X 200 TORBA/AİLE) </t>
  </si>
  <si>
    <t xml:space="preserve">  1.1- Hammadde Stoku % 50(Kompost +Misel+Örtü Toprağı )</t>
  </si>
  <si>
    <t xml:space="preserve">  1.2- Yardımcı Madde Stoku %50(Plastik Torba+Ambalaj Gideri)</t>
  </si>
  <si>
    <t xml:space="preserve">    1.1.Kompost Gideri</t>
  </si>
  <si>
    <t>YTL/Ton</t>
  </si>
  <si>
    <t>Ton</t>
  </si>
  <si>
    <t xml:space="preserve"> 4.18-</t>
  </si>
  <si>
    <t xml:space="preserve"> 4.19-Petek Makinası</t>
  </si>
  <si>
    <t xml:space="preserve"> 4- Hayvan alım bedeli Kültür-Melez ırkı için 16,00 TL, Yerli ırk için 14,000 TL olarak alınacaktır.</t>
  </si>
  <si>
    <t xml:space="preserve">  4.1- Mısır Silaj Makinası(sıra bağımsız çift sıra)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</si>
  <si>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</si>
  <si>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4.5- Mısır Silaj Makinası(sıra bağımsız çift sıra) 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</si>
  <si>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</si>
  <si>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>,,,,</t>
  </si>
  <si>
    <t xml:space="preserve">                                                                                                                                                   </t>
  </si>
  <si>
    <t xml:space="preserve"> 4.7-  Mısır Silaj Makinası(sıra bağımsız çift sıra) </t>
  </si>
  <si>
    <t xml:space="preserve"> 4.7-Tek Güğümlü-Çift Sağımlı Süt Sağım Makinası</t>
  </si>
  <si>
    <t xml:space="preserve">  4.7-Tek Güğümlü-Çift Sağımlı Süt Sağım Makinası</t>
  </si>
  <si>
    <t xml:space="preserve">7-  300 başa kadar kapasitesi olan kooperatiflere, müşterek üretim izni verilecektir. 180- 300  baş arsındaki işletmelere </t>
  </si>
  <si>
    <r>
      <t xml:space="preserve"> Müşterek üretim ünitesi</t>
    </r>
    <r>
      <rPr>
        <sz val="10"/>
        <rFont val="Arial"/>
        <family val="2"/>
      </rPr>
      <t xml:space="preserve"> kurulması onaylandığı takdirde;</t>
    </r>
  </si>
  <si>
    <t xml:space="preserve"> 14.1.2011 tarih ve 2 sayılı Makam Olur'u  ile makine donatım kalemine eklemeler yapılacaktır.</t>
  </si>
  <si>
    <t xml:space="preserve"> 4.2-</t>
  </si>
  <si>
    <t>2.2-</t>
  </si>
  <si>
    <r>
      <t>5.22-Zeytin Kasası</t>
    </r>
    <r>
      <rPr>
        <b/>
        <sz val="10"/>
        <rFont val="Arial"/>
        <family val="2"/>
      </rPr>
      <t>(3000 AD)</t>
    </r>
  </si>
  <si>
    <r>
      <t xml:space="preserve">5.18- 1.500 KG lıkDijital Göstergeli Kantar </t>
    </r>
    <r>
      <rPr>
        <b/>
        <sz val="10"/>
        <rFont val="Arial"/>
        <family val="2"/>
      </rPr>
      <t>(3 AD)</t>
    </r>
  </si>
  <si>
    <r>
      <t xml:space="preserve">5.19-5000 KG lık Krom Yağ Tankı </t>
    </r>
    <r>
      <rPr>
        <b/>
        <sz val="10"/>
        <rFont val="Arial"/>
        <family val="2"/>
      </rPr>
      <t>(5 AD)</t>
    </r>
  </si>
  <si>
    <t>2.2- Foseptik</t>
  </si>
  <si>
    <t>Foseptik</t>
  </si>
  <si>
    <t xml:space="preserve"> 4.6- Yem Karma Mak.1,5-2 m3 </t>
  </si>
  <si>
    <t xml:space="preserve"> 4.9- Jeneratör (100Kw+Otomatik devreye girme tertibatı)</t>
  </si>
  <si>
    <t xml:space="preserve">2.-Tanımlama + Kızgınlık Tasmaları hayvan sayısına göre verilecektir.Birim fiyatı 295.Tlden hesaplanacaktır. </t>
  </si>
  <si>
    <t>En fazla 450  hayvana verilebilecektir.</t>
  </si>
  <si>
    <t>En fazla 180  hayvana verilebilecektir.</t>
  </si>
  <si>
    <t xml:space="preserve">KOOPERATİF MÜLKİYETİNDE  2 x 6 BALIKKILÇIĞI SÜT SAĞIM TESİSİ </t>
  </si>
  <si>
    <r>
      <t xml:space="preserve">3- Süt Soğutma tankı </t>
    </r>
    <r>
      <rPr>
        <b/>
        <sz val="10"/>
        <rFont val="Arial"/>
        <family val="2"/>
      </rPr>
      <t>180 Başlık hayvan sayısına göre alınmıştır.</t>
    </r>
    <r>
      <rPr>
        <sz val="10"/>
        <rFont val="Arial"/>
        <family val="0"/>
      </rPr>
      <t xml:space="preserve"> Yatırıma giren projlerde hayvan </t>
    </r>
  </si>
  <si>
    <r>
      <t xml:space="preserve">    *</t>
    </r>
    <r>
      <rPr>
        <b/>
        <sz val="12"/>
        <rFont val="Arial"/>
        <family val="2"/>
      </rPr>
      <t>** 7-</t>
    </r>
    <r>
      <rPr>
        <b/>
        <sz val="10"/>
        <rFont val="Arial"/>
        <family val="2"/>
      </rPr>
      <t xml:space="preserve"> Müşterek üretim ünitesi</t>
    </r>
    <r>
      <rPr>
        <sz val="10"/>
        <rFont val="Arial"/>
        <family val="0"/>
      </rPr>
      <t xml:space="preserve"> kurulması onaylandığı takdirde; makine donatım kalemine en az </t>
    </r>
    <r>
      <rPr>
        <b/>
        <sz val="10"/>
        <rFont val="Arial"/>
        <family val="2"/>
      </rPr>
      <t xml:space="preserve">80 Hp ve 3 silindir </t>
    </r>
    <r>
      <rPr>
        <sz val="10"/>
        <rFont val="Arial"/>
        <family val="0"/>
      </rPr>
      <t xml:space="preserve"> </t>
    </r>
  </si>
  <si>
    <t xml:space="preserve">4-8-Aspiratörler(6 Ad) </t>
  </si>
  <si>
    <t>4-10-Kaşar Peyniri Üretim Ünitesi</t>
  </si>
  <si>
    <t>sayısına göre tonajda değişiklik yapılacaktır.En son 450 başa kadar verilebilecektir.</t>
  </si>
  <si>
    <r>
      <t>3- Süt Soğutma tankı 181-</t>
    </r>
    <r>
      <rPr>
        <b/>
        <sz val="10"/>
        <rFont val="Arial"/>
        <family val="2"/>
      </rPr>
      <t>300 Başlık hayvan sayısına göre alınmıştır.</t>
    </r>
    <r>
      <rPr>
        <sz val="10"/>
        <rFont val="Arial"/>
        <family val="0"/>
      </rPr>
      <t xml:space="preserve"> Yatırıma giren projlerde hayvan </t>
    </r>
  </si>
  <si>
    <r>
      <t>7- Müşterek üretim ünitesi</t>
    </r>
    <r>
      <rPr>
        <sz val="10"/>
        <rFont val="Arial"/>
        <family val="0"/>
      </rPr>
      <t xml:space="preserve"> kurulması onaylandığı takdirde;</t>
    </r>
  </si>
  <si>
    <t>TL/Kg</t>
  </si>
  <si>
    <t>4- Mandırası bulunan kooperatiflere, 1.1, 2.1, 2.3 ve 5 nolu kalemler için kredi verilmeyecektir.</t>
  </si>
  <si>
    <t xml:space="preserve">6- Kooperatif Merkezi süt sağım sistemi kurmak istediğinde 4-7 nolu kalemi kullanabilecektir. Süt sağım Makinası </t>
  </si>
  <si>
    <t xml:space="preserve">3-2.1 No’lu kalemlerdeki değer, işletme çatısının ahşap oturtma çatı yapılması halinde geçerlidir. Şayet  işletme binası, </t>
  </si>
  <si>
    <t xml:space="preserve">8-  300 başa kadar kapasitesi olan kooperatiflere, müşterek üretim izni verilecektir. 180- 300  baş arasındaki işletmelere </t>
  </si>
  <si>
    <t>10- BEKLENMEYEN GİDERLER (%10)</t>
  </si>
  <si>
    <t>7-JENARATÖR(100Kw+Otomatik devreye girme tertibatı)</t>
  </si>
  <si>
    <t xml:space="preserve">          (4-5 Aylık gebe düve)( Holstein)</t>
  </si>
  <si>
    <t>(3 Tonluk)</t>
  </si>
  <si>
    <r>
      <t xml:space="preserve">0 Yaşında traktör bedeli </t>
    </r>
    <r>
      <rPr>
        <b/>
        <sz val="10"/>
        <color indexed="10"/>
        <rFont val="Arial"/>
        <family val="2"/>
      </rPr>
      <t>72.000</t>
    </r>
    <r>
      <rPr>
        <sz val="10"/>
        <rFont val="Arial"/>
        <family val="0"/>
      </rPr>
      <t xml:space="preserve"> TL; eklenecektir.</t>
    </r>
  </si>
  <si>
    <t>TL/kg</t>
  </si>
  <si>
    <t xml:space="preserve">3-Sigorta Gideri(5.Madde)ilk yıl için canlı demirbaş alımı içerisindedir. </t>
  </si>
  <si>
    <t xml:space="preserve"> 4.3-Tanımlama + Kızgınlık Tasmaları (450 Adet)</t>
  </si>
  <si>
    <t xml:space="preserve"> 4.8- Hayvan Atlıkları (450 Adet)</t>
  </si>
  <si>
    <t>4.11- Traway (Hayvan Bakım Sehbası)</t>
  </si>
  <si>
    <t>4.12-Traktör (80 Hp, 3 silindir ve üzeri çok amaçlı)</t>
  </si>
  <si>
    <t>T.C.</t>
  </si>
  <si>
    <t>GIDA,TARIM VE HAYANCILIK BAKANLIĞI</t>
  </si>
  <si>
    <t>Tarım Reformu Genel Müdürlüğü</t>
  </si>
  <si>
    <t xml:space="preserve"> Projeler ve Kredilendirme Daire Başkanlığı</t>
  </si>
  <si>
    <t>İncelenmiş ve Onaylanmıştır</t>
  </si>
  <si>
    <t>Abdulkadir EROĞLU</t>
  </si>
  <si>
    <t>Tahsin TÜFEKCİ</t>
  </si>
  <si>
    <t>Yavuz ER</t>
  </si>
  <si>
    <t>Ziraat Mühendisi</t>
  </si>
  <si>
    <t>Çal.Gr.Sor.</t>
  </si>
  <si>
    <t xml:space="preserve">Daire Başkanı </t>
  </si>
  <si>
    <t>5.24-ENH + Trafo Postası(Ortalama 5 Direkli)</t>
  </si>
  <si>
    <t xml:space="preserve">    1.10 Mum</t>
  </si>
  <si>
    <t xml:space="preserve">5.2-Yaprak Toplama Siklonu ve Arabası  </t>
  </si>
  <si>
    <t xml:space="preserve"> 5.3-  Zeytin yıkama Ünitesi</t>
  </si>
  <si>
    <t xml:space="preserve">5.4- Besleme Helezonu </t>
  </si>
  <si>
    <t xml:space="preserve">5.5-Malaksör ve Kırıcı  </t>
  </si>
  <si>
    <t xml:space="preserve">5.6-Hamur Pompası  </t>
  </si>
  <si>
    <t xml:space="preserve">5.7-Dekantör (Yağ Çıkarma Ünitesi) </t>
  </si>
  <si>
    <t xml:space="preserve">5.8- Vibratörlü Yağ Temizleme Eleği veAspiratörü </t>
  </si>
  <si>
    <t xml:space="preserve">5.9-Prina Helezonu  </t>
  </si>
  <si>
    <t xml:space="preserve">5.11-Seperatör ve alt şasesi  </t>
  </si>
  <si>
    <t xml:space="preserve">5.3-  </t>
  </si>
  <si>
    <t xml:space="preserve">5.16-İnvertörlü+PLC li Bilgisayarlı Elektrik Panosu  </t>
  </si>
  <si>
    <t xml:space="preserve">1- ARSA GİDERİ </t>
  </si>
  <si>
    <t xml:space="preserve">  2-Fosseptik </t>
  </si>
  <si>
    <t>3.2-  Süt Sağım Üniteli İşletme Binası Sıhhı Tesisatı</t>
  </si>
  <si>
    <t>3.1- Süt Sağım Üniteli İşletme Binası Elektrik Tesisatı</t>
  </si>
  <si>
    <r>
      <t xml:space="preserve"> 4-1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Bilgisayarlı Sürü Yönetimine Sahip Sağ. Ün. 2X6(12) </t>
    </r>
  </si>
  <si>
    <t xml:space="preserve"> 4.3- 3000 LT lik Süt Soğutma Tankı ( 2 Adet)</t>
  </si>
  <si>
    <t xml:space="preserve"> 4.4- Jeneratör (75Kw+Otomatik devreye girme tertibatı)</t>
  </si>
  <si>
    <r>
      <t xml:space="preserve">5- </t>
    </r>
    <r>
      <rPr>
        <b/>
        <sz val="10"/>
        <rFont val="Arial"/>
        <family val="2"/>
      </rPr>
      <t>GENEL GİDERLER (%1)</t>
    </r>
  </si>
  <si>
    <r>
      <t xml:space="preserve">6- </t>
    </r>
    <r>
      <rPr>
        <b/>
        <sz val="10"/>
        <rFont val="Arial"/>
        <family val="2"/>
      </rPr>
      <t>BEKLENMEYEN GİDERLER (%1)</t>
    </r>
  </si>
  <si>
    <t>6-    SABİT YATIRIM TUTARI7</t>
  </si>
  <si>
    <r>
      <t>8-</t>
    </r>
    <r>
      <rPr>
        <sz val="10"/>
        <rFont val="Arial"/>
        <family val="0"/>
      </rPr>
      <t xml:space="preserve">    </t>
    </r>
    <r>
      <rPr>
        <b/>
        <sz val="10"/>
        <rFont val="Arial"/>
        <family val="2"/>
      </rPr>
      <t xml:space="preserve">İŞLETME SERMAYESİ </t>
    </r>
  </si>
  <si>
    <r>
      <t xml:space="preserve"> 4-1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Bilgisayarlı Sürü Yönetimine Sahip Sağ. Ün. 2X12(24) </t>
    </r>
  </si>
  <si>
    <t>4,3- Elektrikli Su Isıtıcısı (1 Adet)</t>
  </si>
  <si>
    <t xml:space="preserve"> 4.5- Jeneratör (100Kw+Otomatik devreye girme tertibatı)</t>
  </si>
  <si>
    <t>7-    SABİT YATIRIM TUTARI</t>
  </si>
  <si>
    <t xml:space="preserve">  4.6- Jeneratör ( 20 Kw+Otomatik devreye girme tertibatı)</t>
  </si>
  <si>
    <t>Mavi Belgeli Holstein ırkı için 6.500 TL/Baş, Jersey ırkı için 4.000TL alınacaktır.</t>
  </si>
  <si>
    <t xml:space="preserve">5- Canlı demirbaş bedeli simental ırkı hayvanlarda 6.500 TL/Baş Montofon Irkında 5.000 TL/Baş </t>
  </si>
  <si>
    <t xml:space="preserve">4- Canlı demirbaş bedeli simental ırkı hayvanlarda 6.500 TL/Baş Montofon Irkında 5.000 TL/Baş </t>
  </si>
  <si>
    <t>3- Mandırası bulunan kooperatiflere, 1.1(Süt Sağım Ünitesi hariç), 2.1, 2.3 ve 5 nolu kalemler için kredi verilmeyecektir.</t>
  </si>
  <si>
    <t>İNCELE</t>
  </si>
  <si>
    <r>
      <t xml:space="preserve">    3-Yarı kapalı ağıl inşaatı uygulanması halinde 2.2 nolu kalem değeri 3</t>
    </r>
    <r>
      <rPr>
        <sz val="10"/>
        <color indexed="10"/>
        <rFont val="Arial"/>
        <family val="2"/>
      </rPr>
      <t>4.518,13</t>
    </r>
    <r>
      <rPr>
        <sz val="10"/>
        <rFont val="Arial"/>
        <family val="0"/>
      </rPr>
      <t>TL olarak alınacaktır.</t>
    </r>
  </si>
  <si>
    <t xml:space="preserve">5- Canlı demirbaş bedeli Morkaraman 700,00 TL/Baş-Kangal Akkaraman 700,00 TL/Baş-Kıvırcık,İvesi, Akkaraman 700 TL/Baş,   </t>
  </si>
  <si>
    <t xml:space="preserve"> Merinos , Orta Anadolu Merinos,Karayaka 700 TL/Baş,  ırkı için   alınacaktır.</t>
  </si>
  <si>
    <t>4-Makine-Alet ve Ekipman alımlarında hiç kuılanılmamış (sıfır) ve TSE uygunluk belgesi veya</t>
  </si>
  <si>
    <t>TSE  standardı bulunmaması halinde TSEK kalite uygunluk belgesi bulunma şartı aranacaktır.</t>
  </si>
  <si>
    <t xml:space="preserve">    3-2.1 No’lu kalemlerdeki değer, işletme çatısının ahşap oturtma çatı yapılması halinde geçerlidir. Şayet  işletme binası, </t>
  </si>
  <si>
    <t xml:space="preserve">   4- Mandırası bulunan kooperatiflere, 1.1, 2.1, 2.3,  ve 5 nolu kalemler için kredi verilmeyecektir.</t>
  </si>
  <si>
    <t xml:space="preserve">   6-Makine-Alet ve Ekipman alımlarında hiç kuılanılmamış (sıfır) ve TSE uygunluk belgesi veya</t>
  </si>
  <si>
    <t xml:space="preserve">   7- Kooperatif Merkezi süt sağım sistemi kurmak istediğinde 4-7 nolu kalemi kullanabilecektir. Süt sağım Makinası </t>
  </si>
  <si>
    <t xml:space="preserve">   5- Canlı demirbaş bedeli simental ırkı hayvanlarda 6.500 TL/Baş Montofon Irkında 5.000 TL/Baş </t>
  </si>
  <si>
    <t>7-Makine-Alet ve Ekipman alımlarında hiç kuılanılmamış (sıfır) ve TSE uygunluk belgesi veya</t>
  </si>
  <si>
    <t>8-Makine-Alet ve Ekipman alımlarında hiç kuılanılmamış (sıfır) ve TSE uygunluk belgesi veya</t>
  </si>
  <si>
    <r>
      <t>5- Müşterek üretim ünitesi</t>
    </r>
    <r>
      <rPr>
        <sz val="10"/>
        <rFont val="Arial"/>
        <family val="0"/>
      </rPr>
      <t xml:space="preserve"> kurulması onaylandığı takdirde;</t>
    </r>
  </si>
  <si>
    <t>6-Makine-Alet ve Ekipman alımlarında hiç kuılanılmamış (sıfır) ve TSE uygunluk belgesi veya</t>
  </si>
  <si>
    <t xml:space="preserve">         3-Makine-Alet ve Ekipman alımlarında hiç kuılanılmamış (sıfır) ve TSE uygunluk belgesi veya</t>
  </si>
  <si>
    <r>
      <t xml:space="preserve">    *</t>
    </r>
    <r>
      <rPr>
        <b/>
        <sz val="12"/>
        <rFont val="Arial"/>
        <family val="2"/>
      </rPr>
      <t>** 4-</t>
    </r>
    <r>
      <rPr>
        <b/>
        <sz val="10"/>
        <rFont val="Arial"/>
        <family val="2"/>
      </rPr>
      <t xml:space="preserve"> Müşterek üretim ünitesi</t>
    </r>
    <r>
      <rPr>
        <sz val="10"/>
        <rFont val="Arial"/>
        <family val="0"/>
      </rPr>
      <t xml:space="preserve"> kurulması onaylandığı takdirde; makine donatım kalemine en az </t>
    </r>
    <r>
      <rPr>
        <b/>
        <sz val="10"/>
        <rFont val="Arial"/>
        <family val="2"/>
      </rPr>
      <t xml:space="preserve">75 Hp ve 4 silindir </t>
    </r>
    <r>
      <rPr>
        <sz val="10"/>
        <rFont val="Arial"/>
        <family val="0"/>
      </rPr>
      <t xml:space="preserve"> </t>
    </r>
  </si>
  <si>
    <t>0 Yaşında traktör bedeli  eklenecektir.</t>
  </si>
  <si>
    <t xml:space="preserve">         6-Makine-Alet ve Ekipman alımlarında hiç kuılanılmamış (sıfır) ve TSE uygunluk belgesi veya</t>
  </si>
  <si>
    <t xml:space="preserve">         2-Makine-Alet ve Ekipman alımlarında hiç kuılanılmamış (sıfır) ve TSE uygunluk belgesi veya</t>
  </si>
  <si>
    <r>
      <t>3- Kapalı ahır projesi  uygulanması halinde 2.2 No'lu ahır inşaat değeri 26.669,24</t>
    </r>
    <r>
      <rPr>
        <sz val="10"/>
        <color indexed="10"/>
        <rFont val="Arial"/>
        <family val="2"/>
      </rPr>
      <t xml:space="preserve"> TL</t>
    </r>
    <r>
      <rPr>
        <sz val="10"/>
        <rFont val="Arial"/>
        <family val="0"/>
      </rPr>
      <t xml:space="preserve"> olarak alınacaktır.</t>
    </r>
  </si>
  <si>
    <t>BESİ SIĞIRCILIĞI PROJESİ 2014 YILI İŞLETME SERMAYESİ TABLOSU</t>
  </si>
  <si>
    <t xml:space="preserve">  YETİŞTİRİCİLİĞİ PROJESİ 2014 YILI İŞLETME SERMAYESİ TABLOSU</t>
  </si>
  <si>
    <t xml:space="preserve"> SAĞIM ÜNİTELİ DAMIZLIK SIĞIR YETİŞTİRİCİLİĞİ PROJESİ</t>
  </si>
  <si>
    <t>2014 YILI  İŞLETME SERMAYESİ TABLOSU</t>
  </si>
  <si>
    <t>değişmedi</t>
  </si>
  <si>
    <t xml:space="preserve"> PROJESİ 2014 YILI İŞLETME SERMAYESİ TABLOSU</t>
  </si>
  <si>
    <t>PROJESİ 2014 YILI İŞLETME SERMAYESİ TABLOSU</t>
  </si>
  <si>
    <t xml:space="preserve"> PROJESİNİN 2014 YILI İŞLETME SERMAYESİ TABLOSU</t>
  </si>
  <si>
    <t xml:space="preserve"> TİP PROJESİ 2014 YILI İŞLETME SERMAYESİ TABLOSU</t>
  </si>
  <si>
    <t>2.3-</t>
  </si>
  <si>
    <t xml:space="preserve">  2.4- Elektrik ve Kuvvet Tesisatı</t>
  </si>
  <si>
    <t xml:space="preserve">  PROJESİ 2014 YILI YATIRIM TUTARI TABLOSU</t>
  </si>
  <si>
    <t xml:space="preserve"> TİP  PROJESİ 2014 YILI YATIRIM TUTARI TABLOSU</t>
  </si>
  <si>
    <t xml:space="preserve">  TİP PROJESİ 2014 YILI YATIRIM TUTARI TABLOSU</t>
  </si>
  <si>
    <t>PROJESİ 2014 YILI YATIRIM TUTARI TABLOSU</t>
  </si>
  <si>
    <t>PROJESİ 2014 YILI YATIRIM TUTAR TABLOSU</t>
  </si>
  <si>
    <t>7- KANTAR (160 Ton)</t>
  </si>
  <si>
    <t>6- KANTAR (160 Ton)</t>
  </si>
  <si>
    <t>8- PALET (1250 AD.)</t>
  </si>
  <si>
    <t>8-PALET (2500 AD.)</t>
  </si>
  <si>
    <t>4.13-Kantar (1500 kğı)</t>
  </si>
  <si>
    <t>YETİŞTİRİCİLİĞİ PROJESİ 2014 YILI YATIRIM TUTARI TABLOSU</t>
  </si>
  <si>
    <t>DAMIZLIK SIGIRYETİŞTİRİCİLİĞİ PROJESİ 2014 YILI YATIRIM TUTARI TABLOSU</t>
  </si>
  <si>
    <t>TİP PROJESİ 2014 YILI YATIRIM TUTARI TABLOSU</t>
  </si>
  <si>
    <t xml:space="preserve"> KÜLTÜR MANTARCILIĞI PROJESİ 2014 YILI YATIRIM TUTARI TABLOSU</t>
  </si>
  <si>
    <t>6- NAKLİYE ARACI</t>
  </si>
  <si>
    <t>5- NAKLİYE ARACI</t>
  </si>
  <si>
    <t>6- GENEL GİDERLER (%5)</t>
  </si>
  <si>
    <t>7- BEKLENMEYEN GİDERLER (%5)</t>
  </si>
  <si>
    <t xml:space="preserve"> 4.3-Tanımlama + Kızgınlık Tasmaları (100 -180Adet arası 1 Adet Fiyatı 250 Tl)</t>
  </si>
  <si>
    <t xml:space="preserve">       (100 ad. Üzerinden hesaplanmıştır)</t>
  </si>
  <si>
    <t xml:space="preserve"> 4.2-Tanımlama + Kızgınlık Tasmaları (180 -450Adet arası Bir Adet Fiyatı 250 tl)</t>
  </si>
  <si>
    <t xml:space="preserve">        (180 ad. Üzerinden hesaplanmıştır)</t>
  </si>
  <si>
    <t xml:space="preserve"> KÜLTÜR MANTARCILIĞI PROJESİ 2014 YILI İŞLETME SERMAYESİ TABLOSU</t>
  </si>
  <si>
    <t xml:space="preserve">  BESİ SIĞIRCILIĞI PROJESİ 2014 YILI YATIRIM TUTARI TABLOSU</t>
  </si>
  <si>
    <t>9-JENARATÖR  (50 Kw+Otomatik devreye girme tertibatı)</t>
  </si>
  <si>
    <t xml:space="preserve">       (deger tek birim fiyatlarından sonra değerlendirilecek)</t>
  </si>
  <si>
    <r>
      <t xml:space="preserve">     2- Projede yer alan ahırların...adedi yeni yapılacak...adedi tadilat TLı....adedi mevcut olup, kredi miktarı </t>
    </r>
    <r>
      <rPr>
        <sz val="10"/>
        <color indexed="10"/>
        <rFont val="Arial"/>
        <family val="2"/>
      </rPr>
      <t>09.05.2014</t>
    </r>
  </si>
  <si>
    <r>
      <t xml:space="preserve">tarih ve </t>
    </r>
    <r>
      <rPr>
        <b/>
        <sz val="10"/>
        <color indexed="10"/>
        <rFont val="Arial"/>
        <family val="2"/>
      </rPr>
      <t>2285</t>
    </r>
    <r>
      <rPr>
        <sz val="10"/>
        <rFont val="Arial"/>
        <family val="0"/>
      </rPr>
      <t xml:space="preserve"> sayılı genelge esaslarına göre tesbit edilecektir.</t>
    </r>
  </si>
  <si>
    <r>
      <t xml:space="preserve">binası ilave keşif tutarı olan </t>
    </r>
    <r>
      <rPr>
        <sz val="10"/>
        <color indexed="10"/>
        <rFont val="Arial"/>
        <family val="2"/>
      </rPr>
      <t>8.710,13</t>
    </r>
    <r>
      <rPr>
        <sz val="10"/>
        <rFont val="Arial"/>
        <family val="0"/>
      </rPr>
      <t>TL ilave edilecektir.</t>
    </r>
  </si>
  <si>
    <r>
      <t xml:space="preserve">  ilave keşfi tutarı olan;8.710,13</t>
    </r>
    <r>
      <rPr>
        <sz val="10"/>
        <rFont val="Arial"/>
        <family val="0"/>
      </rPr>
      <t>.-TL ilave edilecektir.</t>
    </r>
  </si>
  <si>
    <r>
      <t xml:space="preserve">ilave keşfi tutarı olan; </t>
    </r>
    <r>
      <rPr>
        <sz val="9.5"/>
        <color indexed="10"/>
        <rFont val="Arial"/>
        <family val="2"/>
      </rPr>
      <t>8.71,13</t>
    </r>
    <r>
      <rPr>
        <sz val="9.5"/>
        <rFont val="Arial"/>
        <family val="2"/>
      </rPr>
      <t>.-TL ilave edilecektir.</t>
    </r>
  </si>
  <si>
    <r>
      <t xml:space="preserve"> ilave keşfi tutarı olan; </t>
    </r>
    <r>
      <rPr>
        <sz val="9.5"/>
        <color indexed="10"/>
        <rFont val="Arial"/>
        <family val="2"/>
      </rPr>
      <t xml:space="preserve"> 8.710,13</t>
    </r>
    <r>
      <rPr>
        <sz val="9.5"/>
        <rFont val="Arial"/>
        <family val="2"/>
      </rPr>
      <t>TL ilave edilecektir.</t>
    </r>
  </si>
  <si>
    <r>
      <t xml:space="preserve">               ilave keşfi tutarı olan; </t>
    </r>
    <r>
      <rPr>
        <sz val="9.5"/>
        <color indexed="10"/>
        <rFont val="Arial"/>
        <family val="2"/>
      </rPr>
      <t xml:space="preserve"> 8.710,13</t>
    </r>
    <r>
      <rPr>
        <sz val="9.5"/>
        <rFont val="Arial"/>
        <family val="2"/>
      </rPr>
      <t>TL ilave edilecektir.</t>
    </r>
  </si>
  <si>
    <r>
      <t xml:space="preserve">           3- Cam+ Plastik Sera projesi uygulaması halinde 4 No'lu sera inşaatı değeri </t>
    </r>
    <r>
      <rPr>
        <sz val="9.5"/>
        <color indexed="10"/>
        <rFont val="Arial"/>
        <family val="2"/>
      </rPr>
      <t>39.259,14</t>
    </r>
    <r>
      <rPr>
        <sz val="9.5"/>
        <rFont val="Arial"/>
        <family val="2"/>
      </rPr>
      <t xml:space="preserve"> TL olarak alınacaktır</t>
    </r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</si>
</sst>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0.000E+00"/>
    <numFmt numFmtId="174" formatCode="0.0E+00"/>
    <numFmt numFmtId="175" formatCode="0E+00"/>
    <numFmt numFmtId="176" formatCode="#,##0_ ;\-#,##0\ "/>
    <numFmt numFmtId="177" formatCode="#,##0\ _T_L"/>
    <numFmt numFmtId="178" formatCode="#,###"/>
    <numFmt numFmtId="179" formatCode="0.0000%"/>
    <numFmt numFmtId="180" formatCode="0.00000%"/>
    <numFmt numFmtId="181" formatCode="\(#,###"/>
    <numFmt numFmtId="182" formatCode="\(#,###\)"/>
    <numFmt numFmtId="183" formatCode="#,###\)"/>
    <numFmt numFmtId="184" formatCode="#,###\ "/>
    <numFmt numFmtId="185" formatCode="0.000"/>
    <numFmt numFmtId="186" formatCode="#,##0\ &quot;TL&quot;"/>
    <numFmt numFmtId="187" formatCode="#,##0.0"/>
    <numFmt numFmtId="188" formatCode="#,##0.000"/>
    <numFmt numFmtId="189" formatCode="#,##0.00\ &quot;TL&quot;;[Red]#,##0.00\ &quot;TL&quot;"/>
    <numFmt numFmtId="190" formatCode="#,##0.0000000"/>
    <numFmt numFmtId="191" formatCode="[$-41F]dd\ mmmm\ yyyy\ dddd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#,##0.00\ _T_L"/>
  </numFmts>
  <fonts count="7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9.5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9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4" fontId="1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justify"/>
    </xf>
    <xf numFmtId="4" fontId="2" fillId="0" borderId="0" xfId="0" applyNumberFormat="1" applyFont="1" applyFill="1" applyAlignment="1">
      <alignment horizontal="justify"/>
    </xf>
    <xf numFmtId="4" fontId="5" fillId="0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justify"/>
    </xf>
    <xf numFmtId="4" fontId="0" fillId="0" borderId="0" xfId="0" applyNumberFormat="1" applyFont="1" applyFill="1" applyAlignment="1">
      <alignment horizontal="justify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0" fillId="0" borderId="0" xfId="55" applyNumberFormat="1" applyFont="1" applyAlignment="1">
      <alignment/>
    </xf>
    <xf numFmtId="4" fontId="9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8" fontId="0" fillId="0" borderId="0" xfId="0" applyNumberFormat="1" applyFill="1" applyAlignment="1">
      <alignment/>
    </xf>
    <xf numFmtId="4" fontId="13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4" fontId="7" fillId="0" borderId="0" xfId="0" applyNumberFormat="1" applyFont="1" applyFill="1" applyAlignment="1" applyProtection="1">
      <alignment/>
      <protection hidden="1"/>
    </xf>
    <xf numFmtId="4" fontId="2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7" fillId="0" borderId="0" xfId="0" applyNumberFormat="1" applyFont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4" fontId="5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4" fontId="7" fillId="0" borderId="10" xfId="0" applyNumberFormat="1" applyFont="1" applyFill="1" applyBorder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4" fontId="1" fillId="0" borderId="10" xfId="0" applyNumberFormat="1" applyFont="1" applyBorder="1" applyAlignment="1" applyProtection="1">
      <alignment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0" fillId="0" borderId="0" xfId="0" applyNumberFormat="1" applyFill="1" applyAlignment="1" applyProtection="1">
      <alignment horizontal="center"/>
      <protection hidden="1"/>
    </xf>
    <xf numFmtId="4" fontId="13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0" fillId="0" borderId="0" xfId="0" applyNumberFormat="1" applyFill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 applyProtection="1">
      <alignment/>
      <protection hidden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4" fontId="6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14" fontId="0" fillId="0" borderId="0" xfId="0" applyNumberFormat="1" applyAlignment="1">
      <alignment horizontal="center"/>
    </xf>
    <xf numFmtId="1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 horizontal="left"/>
    </xf>
    <xf numFmtId="4" fontId="64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67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/>
    </xf>
    <xf numFmtId="4" fontId="65" fillId="0" borderId="0" xfId="0" applyNumberFormat="1" applyFont="1" applyAlignment="1">
      <alignment/>
    </xf>
    <xf numFmtId="4" fontId="63" fillId="0" borderId="0" xfId="0" applyNumberFormat="1" applyFont="1" applyFill="1" applyAlignment="1">
      <alignment/>
    </xf>
    <xf numFmtId="4" fontId="63" fillId="0" borderId="0" xfId="0" applyNumberFormat="1" applyFont="1" applyAlignment="1">
      <alignment horizontal="left"/>
    </xf>
    <xf numFmtId="4" fontId="68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7" fillId="0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4" fontId="7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hidden="1"/>
    </xf>
    <xf numFmtId="4" fontId="0" fillId="34" borderId="0" xfId="0" applyNumberFormat="1" applyFont="1" applyFill="1" applyAlignment="1">
      <alignment/>
    </xf>
    <xf numFmtId="4" fontId="7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4" fontId="19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63" fillId="34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14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67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0" fontId="63" fillId="0" borderId="0" xfId="0" applyFont="1" applyAlignment="1">
      <alignment/>
    </xf>
    <xf numFmtId="3" fontId="63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1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4" fontId="71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73" fillId="0" borderId="0" xfId="0" applyNumberFormat="1" applyFont="1" applyAlignment="1">
      <alignment/>
    </xf>
    <xf numFmtId="4" fontId="74" fillId="0" borderId="0" xfId="0" applyNumberFormat="1" applyFont="1" applyAlignment="1">
      <alignment/>
    </xf>
    <xf numFmtId="4" fontId="73" fillId="0" borderId="0" xfId="0" applyNumberFormat="1" applyFont="1" applyAlignment="1">
      <alignment horizontal="center"/>
    </xf>
    <xf numFmtId="4" fontId="75" fillId="0" borderId="0" xfId="0" applyNumberFormat="1" applyFont="1" applyAlignment="1">
      <alignment/>
    </xf>
    <xf numFmtId="4" fontId="7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25">
      <selection activeCell="E10" sqref="E10"/>
    </sheetView>
  </sheetViews>
  <sheetFormatPr defaultColWidth="9.140625" defaultRowHeight="12.75"/>
  <cols>
    <col min="1" max="1" width="6.00390625" style="1" customWidth="1"/>
    <col min="2" max="2" width="17.8515625" style="2" customWidth="1"/>
    <col min="3" max="3" width="7.421875" style="4" customWidth="1"/>
    <col min="4" max="4" width="2.00390625" style="2" customWidth="1"/>
    <col min="5" max="5" width="12.28125" style="2" customWidth="1"/>
    <col min="6" max="6" width="8.00390625" style="2" bestFit="1" customWidth="1"/>
    <col min="7" max="7" width="2.00390625" style="5" bestFit="1" customWidth="1"/>
    <col min="8" max="8" width="7.57421875" style="2" bestFit="1" customWidth="1"/>
    <col min="9" max="9" width="3.140625" style="2" bestFit="1" customWidth="1"/>
    <col min="10" max="10" width="2.00390625" style="2" bestFit="1" customWidth="1"/>
    <col min="11" max="11" width="6.421875" style="2" bestFit="1" customWidth="1"/>
    <col min="12" max="12" width="6.8515625" style="2" bestFit="1" customWidth="1"/>
    <col min="13" max="13" width="3.7109375" style="2" customWidth="1"/>
    <col min="14" max="14" width="11.421875" style="1" customWidth="1"/>
    <col min="15" max="15" width="22.140625" style="1" bestFit="1" customWidth="1"/>
    <col min="16" max="16384" width="9.140625" style="1" customWidth="1"/>
  </cols>
  <sheetData>
    <row r="1" spans="1:15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5">
      <c r="A2" s="203" t="s">
        <v>416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ht="15">
      <c r="A3" s="203" t="s">
        <v>681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6"/>
    </row>
    <row r="5" spans="1:15" ht="12.75">
      <c r="A5" s="3" t="s">
        <v>376</v>
      </c>
      <c r="O5" s="1">
        <f>K6*H6*E6*B6</f>
        <v>1210000</v>
      </c>
    </row>
    <row r="6" spans="2:15" ht="12.75">
      <c r="B6" s="6">
        <f>B22</f>
        <v>11</v>
      </c>
      <c r="C6" s="7" t="s">
        <v>400</v>
      </c>
      <c r="D6" s="1" t="s">
        <v>193</v>
      </c>
      <c r="E6" s="8">
        <v>50</v>
      </c>
      <c r="F6" s="2" t="s">
        <v>377</v>
      </c>
      <c r="G6" s="5" t="s">
        <v>193</v>
      </c>
      <c r="H6" s="2">
        <f>H22</f>
        <v>220</v>
      </c>
      <c r="I6" s="5" t="s">
        <v>378</v>
      </c>
      <c r="J6" s="5" t="s">
        <v>193</v>
      </c>
      <c r="K6" s="2">
        <v>10</v>
      </c>
      <c r="L6" s="5" t="s">
        <v>379</v>
      </c>
      <c r="O6" s="3"/>
    </row>
    <row r="7" spans="1:15" ht="12.75">
      <c r="A7" s="3" t="s">
        <v>186</v>
      </c>
      <c r="O7" s="3">
        <f>SUM(N8:N10)</f>
        <v>501637.5</v>
      </c>
    </row>
    <row r="8" spans="1:15" ht="12.75">
      <c r="A8" s="1" t="s">
        <v>187</v>
      </c>
      <c r="N8" s="1">
        <f>E9*B9</f>
        <v>498375</v>
      </c>
      <c r="O8" s="3"/>
    </row>
    <row r="9" spans="2:15" ht="12.75">
      <c r="B9" s="6">
        <f>O24</f>
        <v>1993500</v>
      </c>
      <c r="C9" s="7" t="s">
        <v>191</v>
      </c>
      <c r="D9" s="1" t="s">
        <v>193</v>
      </c>
      <c r="E9" s="8">
        <v>0.25</v>
      </c>
      <c r="F9" s="2" t="s">
        <v>328</v>
      </c>
      <c r="O9" s="3"/>
    </row>
    <row r="10" spans="1:15" ht="12.75">
      <c r="A10" s="1" t="s">
        <v>46</v>
      </c>
      <c r="N10" s="1">
        <f>E11*B11</f>
        <v>3262.5</v>
      </c>
      <c r="O10" s="3"/>
    </row>
    <row r="11" spans="2:15" ht="12.75">
      <c r="B11" s="6">
        <f>O30</f>
        <v>13050</v>
      </c>
      <c r="C11" s="7" t="s">
        <v>191</v>
      </c>
      <c r="D11" s="1" t="s">
        <v>193</v>
      </c>
      <c r="E11" s="8">
        <v>0.25</v>
      </c>
      <c r="F11" s="2" t="s">
        <v>328</v>
      </c>
      <c r="O11" s="3"/>
    </row>
    <row r="12" spans="2:15" ht="12.75">
      <c r="B12" s="9"/>
      <c r="C12" s="7"/>
      <c r="D12" s="1"/>
      <c r="E12" s="8"/>
      <c r="O12" s="3"/>
    </row>
    <row r="13" spans="1:15" ht="12.75">
      <c r="A13" s="3" t="s">
        <v>188</v>
      </c>
      <c r="B13" s="10"/>
      <c r="F13" s="4"/>
      <c r="O13" s="1">
        <f>E14*B14</f>
        <v>95983</v>
      </c>
    </row>
    <row r="14" spans="2:15" ht="12.75">
      <c r="B14" s="6">
        <f>O45+O47+O35+O49+O51+O53</f>
        <v>191966</v>
      </c>
      <c r="C14" s="7" t="s">
        <v>191</v>
      </c>
      <c r="D14" s="1" t="s">
        <v>193</v>
      </c>
      <c r="E14" s="8">
        <v>0.5</v>
      </c>
      <c r="F14" s="2" t="s">
        <v>328</v>
      </c>
      <c r="O14" s="3"/>
    </row>
    <row r="15" ht="12.75">
      <c r="O15" s="3"/>
    </row>
    <row r="16" spans="1:15" ht="15.75">
      <c r="A16" s="11" t="s">
        <v>63</v>
      </c>
      <c r="B16" s="9"/>
      <c r="C16" s="7"/>
      <c r="D16" s="1"/>
      <c r="E16" s="8"/>
      <c r="O16" s="11">
        <f>SUM(O5:O15)</f>
        <v>1807620.5</v>
      </c>
    </row>
    <row r="17" spans="1:15" ht="10.5" customHeight="1" thickBot="1">
      <c r="A17" s="12"/>
      <c r="B17" s="13"/>
      <c r="C17" s="14"/>
      <c r="D17" s="13"/>
      <c r="E17" s="13"/>
      <c r="F17" s="13"/>
      <c r="G17" s="15"/>
      <c r="H17" s="13"/>
      <c r="I17" s="13"/>
      <c r="J17" s="13"/>
      <c r="K17" s="13"/>
      <c r="L17" s="13"/>
      <c r="M17" s="13"/>
      <c r="N17" s="16"/>
      <c r="O17" s="17"/>
    </row>
    <row r="18" spans="1:15" ht="10.5" customHeight="1">
      <c r="A18" s="27"/>
      <c r="B18" s="25"/>
      <c r="C18" s="28"/>
      <c r="D18" s="25"/>
      <c r="E18" s="25"/>
      <c r="F18" s="25"/>
      <c r="G18" s="29"/>
      <c r="H18" s="25"/>
      <c r="I18" s="25"/>
      <c r="J18" s="25"/>
      <c r="K18" s="25"/>
      <c r="L18" s="25"/>
      <c r="M18" s="25"/>
      <c r="N18" s="30"/>
      <c r="O18" s="31"/>
    </row>
    <row r="19" spans="1:15" ht="15">
      <c r="A19" s="18" t="s">
        <v>382</v>
      </c>
      <c r="B19" s="25"/>
      <c r="C19" s="28"/>
      <c r="D19" s="25"/>
      <c r="E19" s="25"/>
      <c r="F19" s="25"/>
      <c r="G19" s="29"/>
      <c r="H19" s="25"/>
      <c r="I19" s="25"/>
      <c r="J19" s="25"/>
      <c r="K19" s="25"/>
      <c r="L19" s="25"/>
      <c r="M19" s="25"/>
      <c r="N19" s="30"/>
      <c r="O19" s="31"/>
    </row>
    <row r="20" spans="14:15" ht="12.75">
      <c r="N20" s="9"/>
      <c r="O20" s="3"/>
    </row>
    <row r="21" spans="1:15" ht="12.75">
      <c r="A21" s="3" t="s">
        <v>503</v>
      </c>
      <c r="O21" s="1">
        <f>B22*E22*H22*K22</f>
        <v>2420000</v>
      </c>
    </row>
    <row r="22" spans="2:15" ht="12.75">
      <c r="B22" s="155">
        <v>11</v>
      </c>
      <c r="C22" s="7" t="s">
        <v>83</v>
      </c>
      <c r="D22" s="1" t="s">
        <v>193</v>
      </c>
      <c r="E22" s="101">
        <v>500</v>
      </c>
      <c r="F22" s="5" t="s">
        <v>380</v>
      </c>
      <c r="G22" s="5" t="s">
        <v>193</v>
      </c>
      <c r="H22" s="104">
        <v>220</v>
      </c>
      <c r="I22" s="5" t="s">
        <v>378</v>
      </c>
      <c r="J22" s="5" t="s">
        <v>193</v>
      </c>
      <c r="K22" s="104">
        <v>2</v>
      </c>
      <c r="L22" s="5" t="s">
        <v>381</v>
      </c>
      <c r="O22" s="3"/>
    </row>
    <row r="23" spans="5:15" ht="12.75">
      <c r="E23" s="104"/>
      <c r="O23" s="3"/>
    </row>
    <row r="24" spans="1:15" ht="12.75">
      <c r="A24" s="3" t="s">
        <v>383</v>
      </c>
      <c r="E24" s="104"/>
      <c r="O24" s="3">
        <f>SUM(N25:N27)</f>
        <v>1993500</v>
      </c>
    </row>
    <row r="25" spans="1:14" ht="12.75">
      <c r="A25" s="1" t="s">
        <v>352</v>
      </c>
      <c r="E25" s="104"/>
      <c r="N25" s="1">
        <f>E26*B26</f>
        <v>508499.99999999994</v>
      </c>
    </row>
    <row r="26" spans="2:8" ht="12.75">
      <c r="B26" s="9">
        <v>1.13</v>
      </c>
      <c r="C26" s="4" t="s">
        <v>610</v>
      </c>
      <c r="D26" s="2" t="s">
        <v>193</v>
      </c>
      <c r="E26" s="68">
        <v>450000</v>
      </c>
      <c r="F26" s="2" t="s">
        <v>357</v>
      </c>
      <c r="G26" s="5" t="s">
        <v>191</v>
      </c>
      <c r="H26" s="2" t="s">
        <v>191</v>
      </c>
    </row>
    <row r="27" spans="1:14" ht="12.75">
      <c r="A27" s="1" t="s">
        <v>353</v>
      </c>
      <c r="E27" s="104"/>
      <c r="H27" s="2" t="s">
        <v>191</v>
      </c>
      <c r="N27" s="1">
        <f>E28*B28</f>
        <v>1485000</v>
      </c>
    </row>
    <row r="28" spans="2:7" ht="12.75">
      <c r="B28" s="9">
        <v>1.5</v>
      </c>
      <c r="C28" s="4" t="s">
        <v>610</v>
      </c>
      <c r="D28" s="2" t="s">
        <v>193</v>
      </c>
      <c r="E28" s="68">
        <v>990000</v>
      </c>
      <c r="F28" s="2" t="s">
        <v>357</v>
      </c>
      <c r="G28" s="5" t="s">
        <v>191</v>
      </c>
    </row>
    <row r="29" spans="2:5" ht="12.75">
      <c r="B29" s="9"/>
      <c r="E29" s="6"/>
    </row>
    <row r="30" spans="1:15" ht="12.75">
      <c r="A30" s="3" t="s">
        <v>384</v>
      </c>
      <c r="O30" s="3">
        <f>SUM(N31:N33)</f>
        <v>13050</v>
      </c>
    </row>
    <row r="31" spans="1:14" ht="12.75">
      <c r="A31" s="1" t="s">
        <v>385</v>
      </c>
      <c r="N31" s="1">
        <f>E32*B32</f>
        <v>12500</v>
      </c>
    </row>
    <row r="32" spans="2:8" ht="12.75">
      <c r="B32" s="9">
        <v>12.5</v>
      </c>
      <c r="C32" s="4" t="s">
        <v>173</v>
      </c>
      <c r="D32" s="2" t="s">
        <v>193</v>
      </c>
      <c r="E32" s="68">
        <v>1000</v>
      </c>
      <c r="F32" s="5" t="s">
        <v>356</v>
      </c>
      <c r="G32" s="5" t="s">
        <v>191</v>
      </c>
      <c r="H32" s="2" t="s">
        <v>191</v>
      </c>
    </row>
    <row r="33" spans="1:14" ht="12.75">
      <c r="A33" s="71" t="s">
        <v>403</v>
      </c>
      <c r="B33" s="116"/>
      <c r="C33" s="156"/>
      <c r="D33" s="142"/>
      <c r="E33" s="157"/>
      <c r="F33" s="142"/>
      <c r="G33" s="158"/>
      <c r="H33" s="142"/>
      <c r="I33" s="142"/>
      <c r="J33" s="142"/>
      <c r="K33" s="142"/>
      <c r="L33" s="142"/>
      <c r="M33" s="142"/>
      <c r="N33" s="124">
        <v>550</v>
      </c>
    </row>
    <row r="34" spans="5:14" ht="12.75">
      <c r="E34" s="104"/>
      <c r="N34" s="19"/>
    </row>
    <row r="35" spans="1:15" ht="12.75">
      <c r="A35" s="3" t="s">
        <v>409</v>
      </c>
      <c r="E35" s="104"/>
      <c r="O35" s="3">
        <f>SUM(N36:N42)</f>
        <v>78216</v>
      </c>
    </row>
    <row r="36" spans="1:14" ht="12.75">
      <c r="A36" s="1" t="s">
        <v>408</v>
      </c>
      <c r="E36" s="104"/>
      <c r="N36" s="1">
        <f>E37*B37</f>
        <v>30000</v>
      </c>
    </row>
    <row r="37" spans="2:7" ht="12.75">
      <c r="B37" s="9">
        <v>2500</v>
      </c>
      <c r="C37" s="4" t="s">
        <v>213</v>
      </c>
      <c r="D37" s="2" t="s">
        <v>193</v>
      </c>
      <c r="E37" s="105">
        <v>12</v>
      </c>
      <c r="F37" s="2" t="s">
        <v>362</v>
      </c>
      <c r="G37" s="5" t="s">
        <v>191</v>
      </c>
    </row>
    <row r="38" spans="1:14" ht="12.75">
      <c r="A38" s="1" t="s">
        <v>405</v>
      </c>
      <c r="E38" s="106"/>
      <c r="N38" s="1">
        <f>B39*E39</f>
        <v>21000</v>
      </c>
    </row>
    <row r="39" spans="2:7" ht="12.75">
      <c r="B39" s="9">
        <v>1750</v>
      </c>
      <c r="C39" s="4" t="s">
        <v>110</v>
      </c>
      <c r="D39" s="2" t="s">
        <v>193</v>
      </c>
      <c r="E39" s="105">
        <v>12</v>
      </c>
      <c r="F39" s="2" t="s">
        <v>362</v>
      </c>
      <c r="G39" s="5" t="s">
        <v>191</v>
      </c>
    </row>
    <row r="40" spans="1:14" ht="12.75">
      <c r="A40" s="1" t="s">
        <v>139</v>
      </c>
      <c r="E40" s="106"/>
      <c r="N40" s="1">
        <f>B41*E41</f>
        <v>13608</v>
      </c>
    </row>
    <row r="41" spans="2:11" ht="12.75">
      <c r="B41" s="9">
        <v>1134</v>
      </c>
      <c r="C41" s="4" t="s">
        <v>110</v>
      </c>
      <c r="D41" s="2" t="s">
        <v>193</v>
      </c>
      <c r="E41" s="105">
        <v>12</v>
      </c>
      <c r="F41" s="2" t="s">
        <v>362</v>
      </c>
      <c r="H41" s="22"/>
      <c r="I41" s="22"/>
      <c r="J41" s="22"/>
      <c r="K41" s="22"/>
    </row>
    <row r="42" spans="1:14" ht="12.75">
      <c r="A42" s="1" t="s">
        <v>404</v>
      </c>
      <c r="E42" s="106"/>
      <c r="N42" s="1">
        <f>E43*B43</f>
        <v>13608</v>
      </c>
    </row>
    <row r="43" spans="2:7" ht="12.75">
      <c r="B43" s="9">
        <v>1134</v>
      </c>
      <c r="C43" s="4" t="s">
        <v>110</v>
      </c>
      <c r="D43" s="2" t="s">
        <v>193</v>
      </c>
      <c r="E43" s="105">
        <v>12</v>
      </c>
      <c r="F43" s="2" t="s">
        <v>362</v>
      </c>
      <c r="G43" s="5" t="s">
        <v>191</v>
      </c>
    </row>
    <row r="44" spans="2:13" ht="12.75">
      <c r="B44" s="1"/>
      <c r="C44" s="1"/>
      <c r="D44" s="1"/>
      <c r="E44" s="67"/>
      <c r="F44" s="1"/>
      <c r="G44" s="1"/>
      <c r="H44" s="1"/>
      <c r="I44" s="1"/>
      <c r="J44" s="1"/>
      <c r="K44" s="1"/>
      <c r="L44" s="1"/>
      <c r="M44" s="1"/>
    </row>
    <row r="45" spans="1:15" ht="12.75">
      <c r="A45" s="3" t="s">
        <v>410</v>
      </c>
      <c r="B45" s="10"/>
      <c r="E45" s="106"/>
      <c r="F45" s="4"/>
      <c r="O45" s="1">
        <f>B46*E46</f>
        <v>106000</v>
      </c>
    </row>
    <row r="46" spans="2:11" ht="12.75">
      <c r="B46" s="9">
        <v>106</v>
      </c>
      <c r="C46" s="4" t="s">
        <v>84</v>
      </c>
      <c r="D46" s="2" t="s">
        <v>193</v>
      </c>
      <c r="E46" s="104">
        <v>1000</v>
      </c>
      <c r="F46" s="2" t="s">
        <v>356</v>
      </c>
      <c r="G46" s="5" t="s">
        <v>191</v>
      </c>
      <c r="H46" s="2" t="s">
        <v>191</v>
      </c>
      <c r="K46" s="2" t="s">
        <v>191</v>
      </c>
    </row>
    <row r="47" spans="1:15" ht="12.75">
      <c r="A47" s="3" t="s">
        <v>505</v>
      </c>
      <c r="B47" s="10"/>
      <c r="E47" s="21"/>
      <c r="F47" s="4"/>
      <c r="O47" s="1">
        <f>B48*E48</f>
        <v>0</v>
      </c>
    </row>
    <row r="48" ht="12.75">
      <c r="B48" s="57"/>
    </row>
    <row r="49" spans="1:15" ht="12.75">
      <c r="A49" s="3" t="s">
        <v>411</v>
      </c>
      <c r="O49" s="9">
        <v>2500</v>
      </c>
    </row>
    <row r="50" ht="12.75">
      <c r="A50" s="3"/>
    </row>
    <row r="51" spans="1:15" ht="12.75">
      <c r="A51" s="3" t="s">
        <v>414</v>
      </c>
      <c r="O51" s="9">
        <v>2500</v>
      </c>
    </row>
    <row r="52" spans="1:15" ht="12.75">
      <c r="A52" s="3"/>
      <c r="O52" s="1" t="s">
        <v>191</v>
      </c>
    </row>
    <row r="53" spans="1:15" ht="12.75">
      <c r="A53" s="3" t="s">
        <v>415</v>
      </c>
      <c r="O53" s="9">
        <v>2750</v>
      </c>
    </row>
    <row r="54" ht="12.75">
      <c r="A54" s="3"/>
    </row>
    <row r="55" spans="1:15" ht="15">
      <c r="A55" s="24" t="s">
        <v>147</v>
      </c>
      <c r="O55" s="24">
        <f>SUM(O21:O53)</f>
        <v>4618516</v>
      </c>
    </row>
    <row r="57" spans="1:2" ht="12.75">
      <c r="A57" s="1" t="s">
        <v>133</v>
      </c>
      <c r="B57" s="5" t="s">
        <v>143</v>
      </c>
    </row>
    <row r="58" ht="12.75">
      <c r="B58" s="5" t="s">
        <v>144</v>
      </c>
    </row>
    <row r="59" ht="12.75">
      <c r="B59" s="5" t="s">
        <v>112</v>
      </c>
    </row>
    <row r="60" ht="12.75">
      <c r="B60" s="5" t="s">
        <v>20</v>
      </c>
    </row>
    <row r="61" spans="2:15" s="188" customFormat="1" ht="12.75">
      <c r="B61" s="189" t="s">
        <v>567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90"/>
      <c r="O61" s="188" t="s">
        <v>660</v>
      </c>
    </row>
    <row r="62" spans="2:15" ht="12.75">
      <c r="B62" s="159"/>
      <c r="C62" s="159"/>
      <c r="D62" s="159"/>
      <c r="E62" s="159"/>
      <c r="F62" s="159"/>
      <c r="G62" s="204" t="s">
        <v>616</v>
      </c>
      <c r="H62" s="204"/>
      <c r="I62" s="204"/>
      <c r="J62" s="204"/>
      <c r="K62" s="204"/>
      <c r="L62" s="204"/>
      <c r="M62" s="204"/>
      <c r="N62" s="204"/>
      <c r="O62" s="204"/>
    </row>
    <row r="63" spans="1:15" ht="12.75">
      <c r="A63" s="32"/>
      <c r="B63" s="159"/>
      <c r="C63" s="159"/>
      <c r="D63" s="159"/>
      <c r="E63" s="159"/>
      <c r="F63" s="159"/>
      <c r="G63" s="204" t="s">
        <v>617</v>
      </c>
      <c r="H63" s="204"/>
      <c r="I63" s="204"/>
      <c r="J63" s="204"/>
      <c r="K63" s="204"/>
      <c r="L63" s="204"/>
      <c r="M63" s="204"/>
      <c r="N63" s="204"/>
      <c r="O63" s="204"/>
    </row>
    <row r="64" spans="2:15" ht="12.75">
      <c r="B64" s="159"/>
      <c r="C64" s="159"/>
      <c r="D64" s="159"/>
      <c r="E64" s="159"/>
      <c r="F64" s="159"/>
      <c r="G64" s="204" t="s">
        <v>618</v>
      </c>
      <c r="H64" s="204"/>
      <c r="I64" s="204"/>
      <c r="J64" s="204"/>
      <c r="K64" s="204"/>
      <c r="L64" s="204"/>
      <c r="M64" s="204"/>
      <c r="N64" s="204"/>
      <c r="O64" s="204"/>
    </row>
    <row r="65" spans="7:15" ht="12.75">
      <c r="G65" s="208" t="s">
        <v>619</v>
      </c>
      <c r="H65" s="208"/>
      <c r="I65" s="208"/>
      <c r="J65" s="208"/>
      <c r="K65" s="208"/>
      <c r="L65" s="208"/>
      <c r="M65" s="208"/>
      <c r="N65" s="208"/>
      <c r="O65" s="208"/>
    </row>
    <row r="66" spans="7:15" ht="12.75">
      <c r="G66" s="208" t="s">
        <v>620</v>
      </c>
      <c r="H66" s="208"/>
      <c r="I66" s="208"/>
      <c r="J66" s="208"/>
      <c r="K66" s="208"/>
      <c r="L66" s="208"/>
      <c r="M66" s="208"/>
      <c r="N66" s="208"/>
      <c r="O66" s="208"/>
    </row>
    <row r="68" spans="1:15" ht="12.75">
      <c r="A68" s="207" t="s">
        <v>621</v>
      </c>
      <c r="B68" s="207"/>
      <c r="D68" s="2" t="s">
        <v>622</v>
      </c>
      <c r="G68" s="208" t="s">
        <v>623</v>
      </c>
      <c r="H68" s="208"/>
      <c r="I68" s="208"/>
      <c r="J68" s="208"/>
      <c r="K68" s="208"/>
      <c r="L68" s="208"/>
      <c r="M68" s="208"/>
      <c r="N68" s="208"/>
      <c r="O68" s="208"/>
    </row>
    <row r="69" spans="1:15" ht="12.75">
      <c r="A69" s="207" t="s">
        <v>624</v>
      </c>
      <c r="B69" s="207"/>
      <c r="D69" s="206" t="s">
        <v>625</v>
      </c>
      <c r="E69" s="206"/>
      <c r="G69" s="208" t="s">
        <v>626</v>
      </c>
      <c r="H69" s="208"/>
      <c r="I69" s="208"/>
      <c r="J69" s="208"/>
      <c r="K69" s="208"/>
      <c r="L69" s="208"/>
      <c r="M69" s="208"/>
      <c r="N69" s="208"/>
      <c r="O69" s="208"/>
    </row>
    <row r="70" spans="1:15" ht="12.75">
      <c r="A70" s="205">
        <v>41086</v>
      </c>
      <c r="B70" s="205"/>
      <c r="C70" s="179"/>
      <c r="D70" s="210">
        <v>41086</v>
      </c>
      <c r="E70" s="210"/>
      <c r="F70" s="178"/>
      <c r="G70" s="209">
        <f ca="1">TODAY()</f>
        <v>42074</v>
      </c>
      <c r="H70" s="209"/>
      <c r="I70" s="209"/>
      <c r="J70" s="209"/>
      <c r="K70" s="209"/>
      <c r="L70" s="209"/>
      <c r="M70" s="209"/>
      <c r="N70" s="209"/>
      <c r="O70" s="209"/>
    </row>
  </sheetData>
  <sheetProtection/>
  <mergeCells count="16">
    <mergeCell ref="A70:B70"/>
    <mergeCell ref="D69:E69"/>
    <mergeCell ref="A69:B69"/>
    <mergeCell ref="A68:B68"/>
    <mergeCell ref="G65:O65"/>
    <mergeCell ref="G66:O66"/>
    <mergeCell ref="G68:O68"/>
    <mergeCell ref="G69:O69"/>
    <mergeCell ref="G70:O70"/>
    <mergeCell ref="D70:E70"/>
    <mergeCell ref="A2:O2"/>
    <mergeCell ref="A3:O3"/>
    <mergeCell ref="A1:O1"/>
    <mergeCell ref="G62:O62"/>
    <mergeCell ref="G63:O63"/>
    <mergeCell ref="G64:O64"/>
  </mergeCells>
  <printOptions horizontalCentered="1" verticalCentered="1"/>
  <pageMargins left="0.35433070866141736" right="0" top="0.5905511811023623" bottom="0.5905511811023623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6.00390625" style="1" customWidth="1"/>
    <col min="2" max="2" width="15.421875" style="2" customWidth="1"/>
    <col min="3" max="3" width="6.28125" style="4" customWidth="1"/>
    <col min="4" max="4" width="2.00390625" style="2" customWidth="1"/>
    <col min="5" max="5" width="12.8515625" style="2" customWidth="1"/>
    <col min="6" max="6" width="4.421875" style="2" customWidth="1"/>
    <col min="7" max="7" width="2.00390625" style="5" bestFit="1" customWidth="1"/>
    <col min="8" max="8" width="6.00390625" style="2" customWidth="1"/>
    <col min="9" max="9" width="3.28125" style="2" customWidth="1"/>
    <col min="10" max="10" width="4.8515625" style="2" customWidth="1"/>
    <col min="11" max="11" width="13.421875" style="1" customWidth="1"/>
    <col min="12" max="12" width="17.00390625" style="1" customWidth="1"/>
    <col min="13" max="13" width="7.140625" style="1" customWidth="1"/>
    <col min="14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9"/>
    </row>
    <row r="2" spans="1:13" ht="15">
      <c r="A2" s="203" t="s">
        <v>148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9"/>
    </row>
    <row r="3" spans="1:13" ht="15">
      <c r="A3" s="203" t="s">
        <v>682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19"/>
    </row>
    <row r="4" spans="3:7" ht="12.75">
      <c r="C4" s="2"/>
      <c r="G4" s="2"/>
    </row>
    <row r="5" spans="1:12" ht="12.75">
      <c r="A5" s="3" t="s">
        <v>186</v>
      </c>
      <c r="L5" s="3">
        <f>SUM(K6:K8)</f>
        <v>1382850</v>
      </c>
    </row>
    <row r="6" spans="1:12" ht="12.75">
      <c r="A6" s="1" t="s">
        <v>187</v>
      </c>
      <c r="K6" s="1">
        <f>E7*B7</f>
        <v>1378725</v>
      </c>
      <c r="L6" s="3"/>
    </row>
    <row r="7" spans="2:12" ht="12.75">
      <c r="B7" s="6">
        <f>L22</f>
        <v>2757450</v>
      </c>
      <c r="C7" s="7" t="s">
        <v>191</v>
      </c>
      <c r="D7" s="1" t="s">
        <v>193</v>
      </c>
      <c r="E7" s="8">
        <v>0.5</v>
      </c>
      <c r="F7" s="2" t="s">
        <v>328</v>
      </c>
      <c r="L7" s="3"/>
    </row>
    <row r="8" spans="1:12" ht="12.75">
      <c r="A8" s="1" t="s">
        <v>46</v>
      </c>
      <c r="K8" s="1">
        <f>E9*B9</f>
        <v>4125</v>
      </c>
      <c r="L8" s="3"/>
    </row>
    <row r="9" spans="2:12" ht="12.75">
      <c r="B9" s="6">
        <f>L28</f>
        <v>8250</v>
      </c>
      <c r="C9" s="7" t="s">
        <v>191</v>
      </c>
      <c r="D9" s="1" t="s">
        <v>193</v>
      </c>
      <c r="E9" s="8">
        <v>0.5</v>
      </c>
      <c r="F9" s="2" t="s">
        <v>328</v>
      </c>
      <c r="L9" s="3"/>
    </row>
    <row r="10" spans="2:12" ht="12.75">
      <c r="B10" s="9"/>
      <c r="C10" s="7"/>
      <c r="D10" s="1"/>
      <c r="E10" s="8"/>
      <c r="L10" s="3"/>
    </row>
    <row r="11" spans="1:12" ht="12.75">
      <c r="A11" s="3" t="s">
        <v>188</v>
      </c>
      <c r="B11" s="10"/>
      <c r="F11" s="4"/>
      <c r="L11" s="1">
        <f>E12*B12</f>
        <v>89316</v>
      </c>
    </row>
    <row r="12" spans="2:12" ht="12.75">
      <c r="B12" s="6">
        <f>L43+L45+L33+L47+L49+L51</f>
        <v>178632</v>
      </c>
      <c r="C12" s="7" t="s">
        <v>191</v>
      </c>
      <c r="D12" s="1" t="s">
        <v>193</v>
      </c>
      <c r="E12" s="8">
        <v>0.5</v>
      </c>
      <c r="F12" s="2" t="s">
        <v>328</v>
      </c>
      <c r="I12" s="2" t="s">
        <v>172</v>
      </c>
      <c r="L12" s="3"/>
    </row>
    <row r="13" ht="12.75">
      <c r="L13" s="3"/>
    </row>
    <row r="14" spans="1:12" ht="12.75">
      <c r="A14" s="3" t="s">
        <v>369</v>
      </c>
      <c r="L14" s="1">
        <f>E15*B15</f>
        <v>294433.2</v>
      </c>
    </row>
    <row r="15" spans="2:12" ht="12.75">
      <c r="B15" s="6">
        <f>L53</f>
        <v>2944332</v>
      </c>
      <c r="C15" s="7" t="s">
        <v>191</v>
      </c>
      <c r="D15" s="1" t="s">
        <v>193</v>
      </c>
      <c r="E15" s="8">
        <v>0.1</v>
      </c>
      <c r="F15" s="2" t="s">
        <v>328</v>
      </c>
      <c r="L15" s="3"/>
    </row>
    <row r="16" spans="2:12" ht="12.75">
      <c r="B16" s="9"/>
      <c r="C16" s="7"/>
      <c r="D16" s="1"/>
      <c r="E16" s="8"/>
      <c r="L16" s="3"/>
    </row>
    <row r="17" spans="1:12" ht="15.75">
      <c r="A17" s="11" t="s">
        <v>63</v>
      </c>
      <c r="B17" s="9"/>
      <c r="C17" s="7"/>
      <c r="D17" s="1"/>
      <c r="E17" s="8"/>
      <c r="L17" s="11">
        <f>SUM(L4:L15)</f>
        <v>1766599.2</v>
      </c>
    </row>
    <row r="18" spans="1:12" ht="10.5" customHeight="1" thickBot="1">
      <c r="A18" s="12"/>
      <c r="B18" s="13"/>
      <c r="C18" s="14"/>
      <c r="D18" s="13"/>
      <c r="E18" s="13"/>
      <c r="F18" s="13"/>
      <c r="G18" s="15"/>
      <c r="H18" s="13"/>
      <c r="I18" s="13"/>
      <c r="J18" s="13"/>
      <c r="K18" s="16"/>
      <c r="L18" s="17"/>
    </row>
    <row r="19" spans="11:12" ht="12.75">
      <c r="K19" s="9"/>
      <c r="L19" s="3"/>
    </row>
    <row r="20" spans="1:12" ht="15">
      <c r="A20" s="18" t="s">
        <v>382</v>
      </c>
      <c r="L20" s="3"/>
    </row>
    <row r="21" spans="1:12" ht="15">
      <c r="A21" s="18"/>
      <c r="L21" s="3"/>
    </row>
    <row r="22" spans="1:12" ht="12.75">
      <c r="A22" s="3" t="s">
        <v>189</v>
      </c>
      <c r="L22" s="3">
        <f>SUM(K23:K26)</f>
        <v>2757450</v>
      </c>
    </row>
    <row r="23" spans="1:11" ht="12.75">
      <c r="A23" s="1" t="s">
        <v>352</v>
      </c>
      <c r="K23" s="1">
        <f>E24*B24</f>
        <v>1542449.9999999998</v>
      </c>
    </row>
    <row r="24" spans="2:7" ht="12.75">
      <c r="B24" s="9">
        <v>1.13</v>
      </c>
      <c r="C24" s="4" t="s">
        <v>600</v>
      </c>
      <c r="D24" s="2" t="s">
        <v>193</v>
      </c>
      <c r="E24" s="68">
        <v>1365000</v>
      </c>
      <c r="F24" s="2" t="s">
        <v>357</v>
      </c>
      <c r="G24" s="5" t="s">
        <v>191</v>
      </c>
    </row>
    <row r="25" spans="1:11" ht="12.75">
      <c r="A25" s="1" t="s">
        <v>353</v>
      </c>
      <c r="E25" s="104"/>
      <c r="K25" s="1">
        <f>E26*B26</f>
        <v>1215000</v>
      </c>
    </row>
    <row r="26" spans="2:7" ht="12.75">
      <c r="B26" s="9">
        <v>1.5</v>
      </c>
      <c r="C26" s="4" t="s">
        <v>600</v>
      </c>
      <c r="D26" s="2" t="s">
        <v>193</v>
      </c>
      <c r="E26" s="68">
        <v>810000</v>
      </c>
      <c r="F26" s="2" t="s">
        <v>357</v>
      </c>
      <c r="G26" s="5" t="s">
        <v>191</v>
      </c>
    </row>
    <row r="27" spans="2:5" ht="12.75">
      <c r="B27" s="9"/>
      <c r="E27" s="6"/>
    </row>
    <row r="28" spans="1:12" ht="12.75">
      <c r="A28" s="3" t="s">
        <v>354</v>
      </c>
      <c r="L28" s="3">
        <f>SUM(K29:K31)</f>
        <v>8250</v>
      </c>
    </row>
    <row r="29" spans="1:11" ht="12.75">
      <c r="A29" s="1" t="s">
        <v>355</v>
      </c>
      <c r="K29" s="1">
        <f>E30*B30</f>
        <v>7500</v>
      </c>
    </row>
    <row r="30" spans="2:7" ht="12.75">
      <c r="B30" s="9">
        <v>12.5</v>
      </c>
      <c r="C30" s="4" t="s">
        <v>213</v>
      </c>
      <c r="D30" s="2" t="s">
        <v>193</v>
      </c>
      <c r="E30" s="68">
        <v>600</v>
      </c>
      <c r="F30" s="108" t="s">
        <v>356</v>
      </c>
      <c r="G30" s="108" t="s">
        <v>191</v>
      </c>
    </row>
    <row r="31" spans="1:11" ht="12.75">
      <c r="A31" s="1" t="s">
        <v>358</v>
      </c>
      <c r="E31" s="104"/>
      <c r="F31" s="104"/>
      <c r="G31" s="108"/>
      <c r="K31" s="19">
        <v>750</v>
      </c>
    </row>
    <row r="32" spans="5:11" ht="12.75">
      <c r="E32" s="104"/>
      <c r="F32" s="104"/>
      <c r="G32" s="108"/>
      <c r="K32" s="19"/>
    </row>
    <row r="33" spans="1:12" ht="12.75">
      <c r="A33" s="3" t="s">
        <v>190</v>
      </c>
      <c r="E33" s="104"/>
      <c r="F33" s="104"/>
      <c r="G33" s="108"/>
      <c r="L33" s="3">
        <f>SUM(K34:K40)</f>
        <v>105432</v>
      </c>
    </row>
    <row r="34" spans="1:11" ht="12.75">
      <c r="A34" s="1" t="s">
        <v>359</v>
      </c>
      <c r="E34" s="104"/>
      <c r="F34" s="104"/>
      <c r="G34" s="108"/>
      <c r="K34" s="1">
        <f>E35*B35</f>
        <v>30000</v>
      </c>
    </row>
    <row r="35" spans="2:7" ht="12.75">
      <c r="B35" s="9">
        <v>2500</v>
      </c>
      <c r="C35" s="4" t="s">
        <v>110</v>
      </c>
      <c r="D35" s="2" t="s">
        <v>193</v>
      </c>
      <c r="E35" s="105">
        <v>12</v>
      </c>
      <c r="F35" s="104" t="s">
        <v>362</v>
      </c>
      <c r="G35" s="108" t="s">
        <v>191</v>
      </c>
    </row>
    <row r="36" spans="1:11" ht="12.75">
      <c r="A36" s="1" t="s">
        <v>360</v>
      </c>
      <c r="E36" s="106"/>
      <c r="F36" s="104"/>
      <c r="G36" s="108"/>
      <c r="K36" s="1">
        <f>E37*B37</f>
        <v>21000</v>
      </c>
    </row>
    <row r="37" spans="2:7" ht="12.75">
      <c r="B37" s="9">
        <v>1750</v>
      </c>
      <c r="C37" s="4" t="s">
        <v>110</v>
      </c>
      <c r="D37" s="2" t="s">
        <v>193</v>
      </c>
      <c r="E37" s="105">
        <v>12</v>
      </c>
      <c r="F37" s="104" t="s">
        <v>362</v>
      </c>
      <c r="G37" s="108" t="s">
        <v>191</v>
      </c>
    </row>
    <row r="38" spans="1:11" ht="12.75">
      <c r="A38" s="1" t="s">
        <v>140</v>
      </c>
      <c r="E38" s="106"/>
      <c r="F38" s="104"/>
      <c r="G38" s="108"/>
      <c r="K38" s="1">
        <f>H39*E39*B39</f>
        <v>40824</v>
      </c>
    </row>
    <row r="39" spans="2:9" ht="12.75">
      <c r="B39" s="9">
        <v>1134</v>
      </c>
      <c r="C39" s="4" t="s">
        <v>110</v>
      </c>
      <c r="D39" s="2" t="s">
        <v>193</v>
      </c>
      <c r="E39" s="105">
        <v>12</v>
      </c>
      <c r="F39" s="104" t="s">
        <v>363</v>
      </c>
      <c r="G39" s="108" t="s">
        <v>222</v>
      </c>
      <c r="H39" s="107">
        <v>3</v>
      </c>
      <c r="I39" s="2" t="s">
        <v>346</v>
      </c>
    </row>
    <row r="40" spans="1:11" ht="12.75">
      <c r="A40" s="1" t="s">
        <v>361</v>
      </c>
      <c r="E40" s="106"/>
      <c r="F40" s="104"/>
      <c r="G40" s="108"/>
      <c r="K40" s="1">
        <f>E41*B41</f>
        <v>13608</v>
      </c>
    </row>
    <row r="41" spans="2:7" ht="12.75">
      <c r="B41" s="9">
        <v>1134</v>
      </c>
      <c r="C41" s="4" t="s">
        <v>110</v>
      </c>
      <c r="D41" s="2" t="s">
        <v>193</v>
      </c>
      <c r="E41" s="105">
        <v>12</v>
      </c>
      <c r="F41" s="104" t="s">
        <v>362</v>
      </c>
      <c r="G41" s="108" t="s">
        <v>191</v>
      </c>
    </row>
    <row r="42" spans="2:10" ht="12.75">
      <c r="B42" s="1"/>
      <c r="C42" s="1"/>
      <c r="D42" s="1"/>
      <c r="E42" s="67"/>
      <c r="F42" s="67"/>
      <c r="G42" s="67"/>
      <c r="H42" s="1"/>
      <c r="I42" s="1"/>
      <c r="J42" s="1"/>
    </row>
    <row r="43" spans="1:12" ht="12.75">
      <c r="A43" s="3" t="s">
        <v>364</v>
      </c>
      <c r="B43" s="10"/>
      <c r="E43" s="106"/>
      <c r="F43" s="109"/>
      <c r="G43" s="108"/>
      <c r="L43" s="1">
        <f>E44*B44</f>
        <v>66000</v>
      </c>
    </row>
    <row r="44" spans="2:7" ht="12.75">
      <c r="B44" s="23">
        <v>110</v>
      </c>
      <c r="C44" s="4" t="s">
        <v>84</v>
      </c>
      <c r="D44" s="2" t="s">
        <v>193</v>
      </c>
      <c r="E44" s="104">
        <v>600</v>
      </c>
      <c r="F44" s="104" t="s">
        <v>356</v>
      </c>
      <c r="G44" s="108" t="s">
        <v>191</v>
      </c>
    </row>
    <row r="45" spans="1:12" ht="12.75">
      <c r="A45" s="3" t="s">
        <v>365</v>
      </c>
      <c r="B45" s="10"/>
      <c r="E45" s="21"/>
      <c r="F45" s="4"/>
      <c r="L45" s="1">
        <f>H46*E46*B46</f>
        <v>0</v>
      </c>
    </row>
    <row r="46" spans="2:8" ht="12.75">
      <c r="B46" s="23"/>
      <c r="H46" s="59"/>
    </row>
    <row r="47" spans="1:12" ht="12.75">
      <c r="A47" s="3" t="s">
        <v>366</v>
      </c>
      <c r="L47" s="9">
        <v>2300</v>
      </c>
    </row>
    <row r="48" ht="12.75">
      <c r="A48" s="3"/>
    </row>
    <row r="49" spans="1:12" ht="12.75">
      <c r="A49" s="3" t="s">
        <v>367</v>
      </c>
      <c r="L49" s="9">
        <v>2300</v>
      </c>
    </row>
    <row r="50" ht="12.75">
      <c r="A50" s="3"/>
    </row>
    <row r="51" spans="1:12" ht="12.75">
      <c r="A51" s="3" t="s">
        <v>368</v>
      </c>
      <c r="L51" s="9">
        <v>2600</v>
      </c>
    </row>
    <row r="52" ht="12.75">
      <c r="A52" s="3"/>
    </row>
    <row r="53" spans="1:12" ht="15">
      <c r="A53" s="24" t="s">
        <v>150</v>
      </c>
      <c r="L53" s="3">
        <f>SUM(L22:L51)</f>
        <v>2944332</v>
      </c>
    </row>
    <row r="55" spans="1:7" ht="12.75">
      <c r="A55" s="1" t="s">
        <v>371</v>
      </c>
      <c r="B55" s="1"/>
      <c r="C55" s="2"/>
      <c r="G55" s="2"/>
    </row>
    <row r="56" spans="2:7" ht="12.75">
      <c r="B56" s="1" t="s">
        <v>372</v>
      </c>
      <c r="C56" s="2"/>
      <c r="G56" s="2"/>
    </row>
    <row r="57" spans="2:7" ht="12.75" customHeight="1">
      <c r="B57" s="1" t="s">
        <v>512</v>
      </c>
      <c r="C57" s="2"/>
      <c r="G57" s="2"/>
    </row>
    <row r="58" spans="2:7" ht="6" customHeight="1">
      <c r="B58" s="1"/>
      <c r="C58" s="2"/>
      <c r="G58" s="2"/>
    </row>
    <row r="59" spans="2:7" ht="6" customHeight="1">
      <c r="B59" s="1"/>
      <c r="C59" s="2"/>
      <c r="G59" s="2"/>
    </row>
    <row r="60" spans="1:10" ht="12.75">
      <c r="A60" s="1" t="s">
        <v>101</v>
      </c>
      <c r="B60" s="1" t="s">
        <v>42</v>
      </c>
      <c r="C60" s="1"/>
      <c r="D60" s="1"/>
      <c r="E60" s="1"/>
      <c r="F60" s="1"/>
      <c r="G60" s="2"/>
      <c r="H60" s="1"/>
      <c r="I60" s="1"/>
      <c r="J60" s="1"/>
    </row>
    <row r="61" spans="2:10" ht="12.75">
      <c r="B61" s="1"/>
      <c r="C61" s="1"/>
      <c r="D61" s="1"/>
      <c r="E61" s="1"/>
      <c r="F61" s="1"/>
      <c r="G61" s="2"/>
      <c r="H61" s="1"/>
      <c r="I61" s="1"/>
      <c r="J61" s="1"/>
    </row>
    <row r="62" spans="2:7" ht="6" customHeight="1">
      <c r="B62" s="1"/>
      <c r="C62" s="2"/>
      <c r="G62" s="2"/>
    </row>
    <row r="63" spans="2:7" ht="12.75">
      <c r="B63" s="1"/>
      <c r="C63" s="2"/>
      <c r="G63" s="2"/>
    </row>
    <row r="64" spans="2:7" ht="6" customHeight="1">
      <c r="B64" s="1"/>
      <c r="C64" s="2"/>
      <c r="G64" s="2"/>
    </row>
    <row r="65" spans="2:7" ht="12.75">
      <c r="B65" s="1"/>
      <c r="C65" s="2"/>
      <c r="G65" s="2"/>
    </row>
    <row r="66" spans="2:7" ht="6" customHeight="1">
      <c r="B66" s="1"/>
      <c r="C66" s="2"/>
      <c r="G66" s="2"/>
    </row>
    <row r="67" spans="2:7" ht="12.75">
      <c r="B67" s="1"/>
      <c r="C67" s="2"/>
      <c r="G67" s="2"/>
    </row>
    <row r="68" spans="2:7" ht="12.75">
      <c r="B68" s="1"/>
      <c r="C68" s="2"/>
      <c r="G68" s="2"/>
    </row>
    <row r="69" spans="2:7" ht="12.75">
      <c r="B69" s="1"/>
      <c r="C69" s="2"/>
      <c r="G69" s="2"/>
    </row>
  </sheetData>
  <sheetProtection/>
  <mergeCells count="3">
    <mergeCell ref="A1:L1"/>
    <mergeCell ref="A2:L2"/>
    <mergeCell ref="A3:L3"/>
  </mergeCells>
  <printOptions/>
  <pageMargins left="1.220472440944882" right="0.2362204724409449" top="0" bottom="0" header="0" footer="0"/>
  <pageSetup horizontalDpi="300" verticalDpi="300" orientation="portrait" paperSize="9" scale="88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3">
      <selection activeCell="A48" sqref="A48:IV49"/>
    </sheetView>
  </sheetViews>
  <sheetFormatPr defaultColWidth="9.140625" defaultRowHeight="12.75"/>
  <cols>
    <col min="1" max="1" width="32.7109375" style="0" customWidth="1"/>
    <col min="4" max="4" width="9.00390625" style="0" customWidth="1"/>
    <col min="5" max="5" width="5.28125" style="0" customWidth="1"/>
    <col min="6" max="6" width="3.140625" style="0" customWidth="1"/>
    <col min="7" max="7" width="2.7109375" style="0" customWidth="1"/>
    <col min="8" max="8" width="2.421875" style="0" customWidth="1"/>
    <col min="9" max="9" width="3.00390625" style="0" customWidth="1"/>
    <col min="10" max="10" width="2.57421875" style="0" customWidth="1"/>
    <col min="11" max="11" width="13.57421875" style="0" customWidth="1"/>
    <col min="12" max="12" width="13.28125" style="0" customWidth="1"/>
    <col min="13" max="13" width="13.7109375" style="0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9"/>
    </row>
    <row r="2" spans="1:13" ht="15">
      <c r="A2" s="203" t="s">
        <v>111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9"/>
    </row>
    <row r="3" spans="1:13" ht="15">
      <c r="A3" s="203" t="s">
        <v>703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19"/>
    </row>
    <row r="4" spans="1:13" ht="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5" customHeight="1">
      <c r="A5" s="3" t="s">
        <v>176</v>
      </c>
      <c r="B5" s="1"/>
      <c r="C5" s="7"/>
      <c r="D5" s="1"/>
      <c r="E5" s="1"/>
      <c r="F5" s="1"/>
      <c r="G5" s="8"/>
      <c r="H5" s="1"/>
      <c r="I5" s="1"/>
      <c r="J5" s="1"/>
      <c r="K5" s="1"/>
      <c r="L5" s="43">
        <f>SUM(K6:K8)</f>
        <v>159500</v>
      </c>
      <c r="M5" s="1"/>
    </row>
    <row r="6" spans="1:13" ht="12.75">
      <c r="A6" s="1"/>
      <c r="B6" s="1"/>
      <c r="C6" s="7"/>
      <c r="D6" s="1"/>
      <c r="E6" s="1"/>
      <c r="F6" s="1"/>
      <c r="G6" s="8"/>
      <c r="H6" s="1"/>
      <c r="I6" s="1"/>
      <c r="J6" s="1"/>
      <c r="K6" s="56">
        <f>D8*A8</f>
        <v>159500</v>
      </c>
      <c r="L6" s="43"/>
      <c r="M6" s="1"/>
    </row>
    <row r="7" spans="1:13" ht="12.75">
      <c r="A7" s="1" t="s">
        <v>137</v>
      </c>
      <c r="B7" s="7"/>
      <c r="C7" s="1"/>
      <c r="D7" s="1"/>
      <c r="F7" s="1"/>
      <c r="G7" s="8"/>
      <c r="H7" s="1"/>
      <c r="I7" s="1"/>
      <c r="J7" s="1"/>
      <c r="K7" s="1"/>
      <c r="L7" s="43"/>
      <c r="M7" s="1"/>
    </row>
    <row r="8" spans="1:13" ht="12.75">
      <c r="A8" s="9">
        <v>7.25</v>
      </c>
      <c r="B8" s="7" t="s">
        <v>204</v>
      </c>
      <c r="C8" s="1" t="s">
        <v>193</v>
      </c>
      <c r="D8" s="101">
        <v>22000</v>
      </c>
      <c r="E8" t="s">
        <v>205</v>
      </c>
      <c r="F8" s="1"/>
      <c r="G8" s="8" t="s">
        <v>191</v>
      </c>
      <c r="H8" s="1"/>
      <c r="I8" s="1"/>
      <c r="J8" s="1"/>
      <c r="K8" s="1"/>
      <c r="L8" s="43"/>
      <c r="M8" s="1"/>
    </row>
    <row r="9" spans="1:13" ht="12.75">
      <c r="A9" s="1"/>
      <c r="B9" s="1"/>
      <c r="C9" s="7"/>
      <c r="D9" s="1"/>
      <c r="E9" s="1"/>
      <c r="F9" s="1"/>
      <c r="G9" s="8"/>
      <c r="H9" s="1"/>
      <c r="I9" s="1"/>
      <c r="J9" s="1"/>
      <c r="K9" s="1"/>
      <c r="L9" s="43"/>
      <c r="M9" s="1"/>
    </row>
    <row r="10" spans="1:13" ht="12.75">
      <c r="A10" s="3" t="s">
        <v>177</v>
      </c>
      <c r="B10" s="1"/>
      <c r="C10" s="7"/>
      <c r="D10" s="1"/>
      <c r="E10" s="1"/>
      <c r="F10" s="1"/>
      <c r="G10" s="8"/>
      <c r="H10" s="1"/>
      <c r="I10" s="1"/>
      <c r="J10" s="1"/>
      <c r="L10" s="43">
        <f>K11+K12+K13</f>
        <v>3162424.92</v>
      </c>
      <c r="M10" s="1"/>
    </row>
    <row r="11" spans="1:13" ht="12.75">
      <c r="A11" s="1" t="s">
        <v>134</v>
      </c>
      <c r="B11" s="1"/>
      <c r="C11" s="7"/>
      <c r="D11" s="1"/>
      <c r="E11" s="1"/>
      <c r="F11" s="1"/>
      <c r="G11" s="8"/>
      <c r="H11" s="1"/>
      <c r="I11" s="1"/>
      <c r="J11" s="1"/>
      <c r="K11" s="9">
        <v>214430.02</v>
      </c>
      <c r="L11" s="1"/>
      <c r="M11" s="1"/>
    </row>
    <row r="12" spans="1:13" ht="12.75">
      <c r="A12" s="1" t="s">
        <v>171</v>
      </c>
      <c r="B12" s="23">
        <v>97830.52</v>
      </c>
      <c r="C12" s="7" t="s">
        <v>86</v>
      </c>
      <c r="D12" s="1" t="s">
        <v>193</v>
      </c>
      <c r="E12" s="67">
        <v>30</v>
      </c>
      <c r="F12" s="7" t="s">
        <v>223</v>
      </c>
      <c r="G12" s="8"/>
      <c r="H12" s="1"/>
      <c r="I12" s="1"/>
      <c r="J12" s="1"/>
      <c r="K12" s="56">
        <f>B12*E12</f>
        <v>2934915.6</v>
      </c>
      <c r="L12" s="43"/>
      <c r="M12" s="1"/>
    </row>
    <row r="13" spans="1:13" ht="12.75">
      <c r="A13" s="1" t="s">
        <v>180</v>
      </c>
      <c r="B13" s="1"/>
      <c r="C13" s="7"/>
      <c r="D13" s="1"/>
      <c r="E13" s="67"/>
      <c r="F13" s="1"/>
      <c r="G13" s="8"/>
      <c r="H13" s="1"/>
      <c r="I13" s="1"/>
      <c r="J13" s="1"/>
      <c r="K13" s="56">
        <v>13079.3</v>
      </c>
      <c r="L13" s="43"/>
      <c r="M13" s="1"/>
    </row>
    <row r="14" spans="1:13" ht="12.75">
      <c r="A14" s="1"/>
      <c r="B14" s="1"/>
      <c r="C14" s="7"/>
      <c r="D14" s="1"/>
      <c r="E14" s="67"/>
      <c r="F14" s="1"/>
      <c r="G14" s="8"/>
      <c r="H14" s="1"/>
      <c r="I14" s="1"/>
      <c r="J14" s="1"/>
      <c r="K14" s="1"/>
      <c r="L14" s="43"/>
      <c r="M14" s="1"/>
    </row>
    <row r="15" spans="1:13" ht="12.75">
      <c r="A15" s="3" t="s">
        <v>181</v>
      </c>
      <c r="B15" s="1"/>
      <c r="C15" s="7"/>
      <c r="D15" s="1"/>
      <c r="E15" s="67"/>
      <c r="F15" s="1"/>
      <c r="G15" s="8"/>
      <c r="H15" s="1"/>
      <c r="I15" s="1"/>
      <c r="J15" s="1"/>
      <c r="L15" s="43">
        <f>K16+K17+K18+K19</f>
        <v>148689.96</v>
      </c>
      <c r="M15" s="1"/>
    </row>
    <row r="16" spans="1:13" ht="12.75">
      <c r="A16" s="1" t="s">
        <v>135</v>
      </c>
      <c r="B16" s="1"/>
      <c r="C16" s="7"/>
      <c r="D16" s="1"/>
      <c r="E16" s="67"/>
      <c r="F16" s="1"/>
      <c r="G16" s="8"/>
      <c r="H16" s="1"/>
      <c r="I16" s="1"/>
      <c r="J16" s="1"/>
      <c r="K16" s="9">
        <v>17438.39</v>
      </c>
      <c r="L16" s="43"/>
      <c r="M16" s="1"/>
    </row>
    <row r="17" spans="1:13" ht="12.75">
      <c r="A17" s="1" t="s">
        <v>44</v>
      </c>
      <c r="B17" s="1"/>
      <c r="C17" s="7"/>
      <c r="D17" s="1"/>
      <c r="E17" s="67"/>
      <c r="F17" s="1"/>
      <c r="G17" s="8"/>
      <c r="H17" s="1"/>
      <c r="I17" s="1"/>
      <c r="J17" s="1"/>
      <c r="K17" s="9">
        <v>5574.67</v>
      </c>
      <c r="L17" s="43"/>
      <c r="M17" s="1"/>
    </row>
    <row r="18" spans="1:13" ht="12.75">
      <c r="A18" s="1" t="s">
        <v>196</v>
      </c>
      <c r="B18" s="45">
        <v>2488.97</v>
      </c>
      <c r="C18" s="7" t="s">
        <v>86</v>
      </c>
      <c r="D18" s="1" t="s">
        <v>193</v>
      </c>
      <c r="E18" s="67">
        <v>30</v>
      </c>
      <c r="F18" s="7" t="s">
        <v>223</v>
      </c>
      <c r="G18" s="8"/>
      <c r="H18" s="1"/>
      <c r="I18" s="1"/>
      <c r="J18" s="1"/>
      <c r="K18" s="56">
        <f>B18*E18</f>
        <v>74669.09999999999</v>
      </c>
      <c r="L18" s="44"/>
      <c r="M18" s="1"/>
    </row>
    <row r="19" spans="1:13" ht="12.75">
      <c r="A19" s="1" t="s">
        <v>538</v>
      </c>
      <c r="B19" s="56">
        <v>1700.26</v>
      </c>
      <c r="C19" s="7" t="s">
        <v>86</v>
      </c>
      <c r="D19" s="1" t="s">
        <v>193</v>
      </c>
      <c r="E19" s="67">
        <v>30</v>
      </c>
      <c r="F19" s="7" t="s">
        <v>223</v>
      </c>
      <c r="G19" s="8"/>
      <c r="H19" s="1"/>
      <c r="I19" s="1"/>
      <c r="J19" s="1"/>
      <c r="K19" s="56">
        <f>B19*E19</f>
        <v>51007.8</v>
      </c>
      <c r="L19" s="44"/>
      <c r="M19" s="1"/>
    </row>
    <row r="20" spans="1:13" ht="12.75">
      <c r="A20" s="1"/>
      <c r="B20" s="1"/>
      <c r="C20" s="7"/>
      <c r="D20" s="1"/>
      <c r="E20" s="1"/>
      <c r="F20" s="7"/>
      <c r="G20" s="8"/>
      <c r="H20" s="1"/>
      <c r="I20" s="1"/>
      <c r="J20" s="1"/>
      <c r="K20" s="1"/>
      <c r="L20" s="44"/>
      <c r="M20" s="33" t="s">
        <v>191</v>
      </c>
    </row>
    <row r="21" spans="1:13" ht="12.75">
      <c r="A21" s="3" t="s">
        <v>197</v>
      </c>
      <c r="B21" s="1"/>
      <c r="C21" s="7"/>
      <c r="D21" s="1"/>
      <c r="E21" s="1"/>
      <c r="F21" s="1"/>
      <c r="G21" s="8"/>
      <c r="H21" s="1"/>
      <c r="I21" s="1"/>
      <c r="J21" s="1"/>
      <c r="K21" s="9"/>
      <c r="L21" s="43">
        <f>SUM(K22:K35)</f>
        <v>679201.2</v>
      </c>
      <c r="M21" s="1"/>
    </row>
    <row r="22" spans="1:13" ht="12.75">
      <c r="A22" s="3" t="s">
        <v>527</v>
      </c>
      <c r="B22" s="1"/>
      <c r="C22" s="7"/>
      <c r="D22" s="1"/>
      <c r="E22" s="1"/>
      <c r="F22" s="1"/>
      <c r="G22" s="8"/>
      <c r="H22" s="1"/>
      <c r="I22" s="1"/>
      <c r="J22" s="1"/>
      <c r="K22" s="9">
        <v>200000</v>
      </c>
      <c r="L22" s="43"/>
      <c r="M22" s="1"/>
    </row>
    <row r="23" spans="1:13" ht="12.75">
      <c r="A23" s="1" t="s">
        <v>43</v>
      </c>
      <c r="B23" s="1"/>
      <c r="C23" s="7"/>
      <c r="D23" s="1"/>
      <c r="E23" s="1"/>
      <c r="F23" s="1"/>
      <c r="G23" s="8"/>
      <c r="H23" s="1"/>
      <c r="I23" s="1"/>
      <c r="J23" s="1"/>
      <c r="K23" s="56">
        <v>3400</v>
      </c>
      <c r="L23" s="1"/>
      <c r="M23" s="1" t="s">
        <v>191</v>
      </c>
    </row>
    <row r="24" spans="1:13" ht="12.75">
      <c r="A24" s="1" t="s">
        <v>612</v>
      </c>
      <c r="B24" s="1"/>
      <c r="C24" s="7"/>
      <c r="D24" s="1"/>
      <c r="E24" s="1"/>
      <c r="F24" s="1"/>
      <c r="G24" s="8"/>
      <c r="H24" s="1"/>
      <c r="I24" s="1"/>
      <c r="J24" s="1"/>
      <c r="K24" s="9">
        <f>250*450</f>
        <v>112500</v>
      </c>
      <c r="L24" s="44"/>
      <c r="M24" s="1"/>
    </row>
    <row r="25" spans="1:13" ht="12.75">
      <c r="A25" s="1" t="s">
        <v>136</v>
      </c>
      <c r="B25" s="1"/>
      <c r="C25" s="7"/>
      <c r="D25" s="1"/>
      <c r="E25" s="1"/>
      <c r="F25" s="1"/>
      <c r="G25" s="8"/>
      <c r="H25" s="1"/>
      <c r="I25" s="1"/>
      <c r="J25" s="1"/>
      <c r="K25" s="9">
        <v>103000</v>
      </c>
      <c r="L25" s="44"/>
      <c r="M25" s="1" t="s">
        <v>191</v>
      </c>
    </row>
    <row r="26" spans="1:13" ht="12.75">
      <c r="A26" s="1" t="s">
        <v>80</v>
      </c>
      <c r="B26" s="46"/>
      <c r="C26" s="7"/>
      <c r="D26" s="1"/>
      <c r="E26" s="36"/>
      <c r="F26" s="1"/>
      <c r="G26" s="8"/>
      <c r="H26" s="1"/>
      <c r="I26" s="1"/>
      <c r="J26" s="1"/>
      <c r="K26" s="56">
        <v>8500</v>
      </c>
      <c r="L26" s="44"/>
      <c r="M26" s="1"/>
    </row>
    <row r="27" spans="1:13" ht="12.75">
      <c r="A27" s="1" t="s">
        <v>587</v>
      </c>
      <c r="B27" s="1"/>
      <c r="C27" s="7"/>
      <c r="D27" s="1"/>
      <c r="E27" s="1"/>
      <c r="F27" s="7"/>
      <c r="G27" s="8"/>
      <c r="H27" s="1"/>
      <c r="I27" s="1" t="s">
        <v>191</v>
      </c>
      <c r="J27" s="1"/>
      <c r="K27" s="137">
        <v>14000</v>
      </c>
      <c r="L27" s="44"/>
      <c r="M27" s="1"/>
    </row>
    <row r="28" spans="1:13" ht="12.75">
      <c r="A28" s="1" t="s">
        <v>574</v>
      </c>
      <c r="B28" s="9"/>
      <c r="C28" s="7"/>
      <c r="D28" s="1"/>
      <c r="E28" s="36"/>
      <c r="F28" s="1"/>
      <c r="G28" s="8"/>
      <c r="H28" s="1"/>
      <c r="I28" s="1"/>
      <c r="J28" s="1"/>
      <c r="K28" s="56">
        <v>39000</v>
      </c>
      <c r="L28" s="44"/>
      <c r="M28" s="1"/>
    </row>
    <row r="29" spans="1:13" ht="12.75">
      <c r="A29" s="1" t="s">
        <v>613</v>
      </c>
      <c r="B29" s="1"/>
      <c r="C29" s="7"/>
      <c r="D29" s="1"/>
      <c r="E29" s="1"/>
      <c r="F29" s="7"/>
      <c r="G29" s="8"/>
      <c r="H29" s="1" t="s">
        <v>191</v>
      </c>
      <c r="I29" s="1"/>
      <c r="J29" s="1"/>
      <c r="K29" s="9">
        <f>160*450</f>
        <v>72000</v>
      </c>
      <c r="L29" s="44"/>
      <c r="M29" s="63" t="s">
        <v>191</v>
      </c>
    </row>
    <row r="30" spans="1:13" ht="12.75">
      <c r="A30" s="1" t="s">
        <v>588</v>
      </c>
      <c r="B30" s="1"/>
      <c r="C30" s="7"/>
      <c r="D30" s="1"/>
      <c r="E30" s="1"/>
      <c r="F30" s="1"/>
      <c r="G30" s="8"/>
      <c r="H30" s="1"/>
      <c r="I30" s="1"/>
      <c r="J30" s="1"/>
      <c r="K30" s="9">
        <v>32851.2</v>
      </c>
      <c r="L30" s="44"/>
      <c r="M30" s="1"/>
    </row>
    <row r="31" spans="1:12" s="1" customFormat="1" ht="12.75">
      <c r="A31" s="1" t="s">
        <v>539</v>
      </c>
      <c r="C31" s="7"/>
      <c r="G31" s="8"/>
      <c r="K31" s="9">
        <v>2500</v>
      </c>
      <c r="L31" s="44"/>
    </row>
    <row r="32" spans="1:13" ht="12.75">
      <c r="A32" s="1" t="s">
        <v>614</v>
      </c>
      <c r="B32" s="1"/>
      <c r="C32" s="7"/>
      <c r="D32" s="1"/>
      <c r="E32" s="1"/>
      <c r="F32" s="1"/>
      <c r="G32" s="8"/>
      <c r="H32" s="1"/>
      <c r="I32" s="1"/>
      <c r="J32" s="1"/>
      <c r="K32" s="9">
        <v>2950</v>
      </c>
      <c r="L32" s="44"/>
      <c r="M32" s="1"/>
    </row>
    <row r="33" spans="1:13" ht="12.75">
      <c r="A33" s="1" t="s">
        <v>615</v>
      </c>
      <c r="B33" s="1"/>
      <c r="C33" s="7"/>
      <c r="D33" s="1"/>
      <c r="E33" s="1"/>
      <c r="F33" s="1"/>
      <c r="G33" s="8"/>
      <c r="H33" s="1"/>
      <c r="I33" s="1"/>
      <c r="J33" s="1"/>
      <c r="K33" s="9">
        <v>86000</v>
      </c>
      <c r="L33" s="44"/>
      <c r="M33" s="1"/>
    </row>
    <row r="34" spans="1:13" ht="12.75">
      <c r="A34" s="1" t="s">
        <v>701</v>
      </c>
      <c r="B34" s="1"/>
      <c r="C34" s="7"/>
      <c r="D34" s="1"/>
      <c r="E34" s="1"/>
      <c r="F34" s="1"/>
      <c r="G34" s="8"/>
      <c r="H34" s="1"/>
      <c r="I34" s="1"/>
      <c r="J34" s="1"/>
      <c r="K34" s="9">
        <v>2500</v>
      </c>
      <c r="L34" s="44"/>
      <c r="M34" s="1"/>
    </row>
    <row r="35" spans="1:13" ht="12.75">
      <c r="A35" s="3" t="s">
        <v>203</v>
      </c>
      <c r="B35" s="1"/>
      <c r="C35" s="7"/>
      <c r="D35" s="1"/>
      <c r="E35" s="1"/>
      <c r="F35" s="1"/>
      <c r="G35" s="8"/>
      <c r="H35" s="1"/>
      <c r="I35" s="1"/>
      <c r="J35" s="1"/>
      <c r="K35" s="1"/>
      <c r="L35" s="64">
        <v>64000</v>
      </c>
      <c r="M35" s="1"/>
    </row>
    <row r="36" spans="1:13" ht="12.75">
      <c r="A36" s="3" t="s">
        <v>199</v>
      </c>
      <c r="B36" s="1"/>
      <c r="C36" s="7"/>
      <c r="D36" s="1"/>
      <c r="E36" s="1"/>
      <c r="F36" s="1"/>
      <c r="G36" s="8"/>
      <c r="H36" s="1"/>
      <c r="I36" s="1"/>
      <c r="J36" s="1"/>
      <c r="K36" s="1"/>
      <c r="L36" s="43">
        <f>E37*B37</f>
        <v>1500000</v>
      </c>
      <c r="M36" s="1"/>
    </row>
    <row r="37" spans="1:13" ht="12.75">
      <c r="A37" s="1" t="s">
        <v>200</v>
      </c>
      <c r="B37" s="9">
        <v>5000</v>
      </c>
      <c r="C37" s="7" t="s">
        <v>86</v>
      </c>
      <c r="D37" s="1" t="s">
        <v>193</v>
      </c>
      <c r="E37" s="67">
        <v>300</v>
      </c>
      <c r="F37" s="1" t="s">
        <v>526</v>
      </c>
      <c r="G37" s="8"/>
      <c r="H37" s="1"/>
      <c r="I37" s="1"/>
      <c r="J37" s="1"/>
      <c r="K37" s="1"/>
      <c r="L37" s="44"/>
      <c r="M37" s="1"/>
    </row>
    <row r="38" spans="1:13" ht="12.75">
      <c r="A38" s="1"/>
      <c r="B38" s="1"/>
      <c r="C38" s="7"/>
      <c r="D38" s="1"/>
      <c r="E38" s="1"/>
      <c r="F38" s="48"/>
      <c r="G38" s="8"/>
      <c r="H38" s="1" t="s">
        <v>191</v>
      </c>
      <c r="I38" s="1"/>
      <c r="J38" s="1"/>
      <c r="K38" s="1"/>
      <c r="L38" s="44"/>
      <c r="M38" s="1"/>
    </row>
    <row r="39" spans="1:13" ht="12.75">
      <c r="A39" s="3" t="s">
        <v>507</v>
      </c>
      <c r="B39" s="1"/>
      <c r="C39" s="7"/>
      <c r="D39" s="1"/>
      <c r="E39" s="1"/>
      <c r="F39" s="1"/>
      <c r="G39" s="8"/>
      <c r="H39" s="1"/>
      <c r="I39" s="1"/>
      <c r="J39" s="1"/>
      <c r="K39" s="1"/>
      <c r="L39" s="43">
        <v>0</v>
      </c>
      <c r="M39" s="1"/>
    </row>
    <row r="40" spans="1:13" ht="12.75">
      <c r="A40" s="3" t="s">
        <v>201</v>
      </c>
      <c r="B40" s="1"/>
      <c r="C40" s="7"/>
      <c r="D40" s="1"/>
      <c r="E40" s="1"/>
      <c r="F40" s="1"/>
      <c r="G40" s="8"/>
      <c r="H40" s="1"/>
      <c r="I40" s="1"/>
      <c r="J40" s="1"/>
      <c r="K40" s="1"/>
      <c r="L40" s="43">
        <f>(L39+L36+L35+L21+L15+L10+L5)*0.01</f>
        <v>57138.160800000005</v>
      </c>
      <c r="M40" s="1"/>
    </row>
    <row r="41" spans="1:13" ht="12.75">
      <c r="A41" s="3" t="s">
        <v>202</v>
      </c>
      <c r="B41" s="1"/>
      <c r="C41" s="7"/>
      <c r="D41" s="1"/>
      <c r="E41" s="1"/>
      <c r="F41" s="1"/>
      <c r="G41" s="8"/>
      <c r="H41" s="1"/>
      <c r="I41" s="1"/>
      <c r="J41" s="1"/>
      <c r="K41" s="1"/>
      <c r="L41" s="43">
        <f>(L40+L39+L36+L35+L21+L15+L10+L5)*0.01</f>
        <v>57709.542408</v>
      </c>
      <c r="M41" s="1"/>
    </row>
    <row r="42" spans="1:13" ht="12.75">
      <c r="A42" s="65" t="s">
        <v>183</v>
      </c>
      <c r="B42" s="1"/>
      <c r="C42" s="7"/>
      <c r="D42" s="1"/>
      <c r="E42" s="1"/>
      <c r="F42" s="1"/>
      <c r="G42" s="8"/>
      <c r="H42" s="1"/>
      <c r="I42" s="1"/>
      <c r="J42" s="1"/>
      <c r="K42" s="43"/>
      <c r="L42" s="43">
        <f>SUM(L5:L41)</f>
        <v>5828663.783208</v>
      </c>
      <c r="M42" s="1"/>
    </row>
    <row r="43" spans="1:13" ht="12.75">
      <c r="A43" s="65" t="s">
        <v>184</v>
      </c>
      <c r="B43" s="1"/>
      <c r="C43" s="7"/>
      <c r="D43" s="1"/>
      <c r="E43" s="1"/>
      <c r="F43" s="1"/>
      <c r="G43" s="8"/>
      <c r="H43" s="1"/>
      <c r="I43" s="1"/>
      <c r="J43" s="1"/>
      <c r="K43" s="1"/>
      <c r="L43" s="43">
        <f>'30X10 İŞL'!L18</f>
        <v>1772329.2</v>
      </c>
      <c r="M43" s="1"/>
    </row>
    <row r="44" spans="1:13" ht="15">
      <c r="A44" s="24" t="s">
        <v>185</v>
      </c>
      <c r="B44" s="1"/>
      <c r="C44" s="7"/>
      <c r="D44" s="1"/>
      <c r="E44" s="1"/>
      <c r="F44" s="1"/>
      <c r="G44" s="8"/>
      <c r="H44" s="1"/>
      <c r="I44" s="1"/>
      <c r="J44" s="1"/>
      <c r="K44" s="1"/>
      <c r="L44" s="43">
        <f>SUM(L42:L43)</f>
        <v>7600992.983208</v>
      </c>
      <c r="M44" s="1"/>
    </row>
    <row r="45" spans="1:13" ht="12.75">
      <c r="A45" s="1"/>
      <c r="B45" s="1"/>
      <c r="C45" s="7"/>
      <c r="D45" s="1"/>
      <c r="E45" s="1"/>
      <c r="F45" s="1"/>
      <c r="G45" s="8"/>
      <c r="H45" s="1"/>
      <c r="I45" s="1"/>
      <c r="J45" s="1"/>
      <c r="K45" s="1"/>
      <c r="L45" s="1"/>
      <c r="M45" s="1"/>
    </row>
    <row r="46" spans="1:13" ht="12.75">
      <c r="A46" s="1" t="s">
        <v>22</v>
      </c>
      <c r="B46" s="1"/>
      <c r="C46" s="7"/>
      <c r="D46" s="1"/>
      <c r="E46" s="1"/>
      <c r="F46" s="1"/>
      <c r="G46" s="8"/>
      <c r="H46" s="1"/>
      <c r="I46" s="1"/>
      <c r="J46" s="1"/>
      <c r="K46" s="1"/>
      <c r="L46" s="1"/>
      <c r="M46" s="1"/>
    </row>
    <row r="47" ht="6" customHeight="1"/>
    <row r="48" spans="1:14" s="121" customFormat="1" ht="12.75">
      <c r="A48" s="96" t="s">
        <v>718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s="121" customFormat="1" ht="12.75">
      <c r="A49" s="96" t="s">
        <v>719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ht="6" customHeight="1"/>
    <row r="51" ht="6" customHeight="1"/>
    <row r="52" spans="1:13" ht="12.75">
      <c r="A52" s="32" t="s">
        <v>659</v>
      </c>
      <c r="B52" s="1"/>
      <c r="C52" s="7"/>
      <c r="D52" s="1"/>
      <c r="E52" s="1"/>
      <c r="F52" s="1"/>
      <c r="G52" s="8"/>
      <c r="H52" s="1"/>
      <c r="I52" s="1"/>
      <c r="J52" s="1"/>
      <c r="K52" s="1"/>
      <c r="L52" s="1"/>
      <c r="M52" s="1"/>
    </row>
    <row r="53" spans="1:13" ht="6" customHeight="1">
      <c r="A53" s="32"/>
      <c r="B53" s="1"/>
      <c r="C53" s="7"/>
      <c r="D53" s="1"/>
      <c r="E53" s="1"/>
      <c r="F53" s="1"/>
      <c r="G53" s="8"/>
      <c r="H53" s="1"/>
      <c r="I53" s="1"/>
      <c r="J53" s="1"/>
      <c r="K53" s="1"/>
      <c r="L53" s="1"/>
      <c r="M53" s="1"/>
    </row>
    <row r="54" spans="1:12" s="65" customFormat="1" ht="11.25" customHeight="1">
      <c r="A54" s="142" t="s">
        <v>658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s="65" customFormat="1" ht="12.75">
      <c r="A55" s="142" t="s">
        <v>656</v>
      </c>
      <c r="B55" s="116"/>
      <c r="C55" s="116"/>
      <c r="D55" s="116"/>
      <c r="E55" s="116"/>
      <c r="F55" s="116"/>
      <c r="G55" s="116"/>
      <c r="H55" s="116"/>
      <c r="I55" s="116"/>
      <c r="J55" s="71"/>
      <c r="K55" s="71"/>
      <c r="L55" s="71"/>
    </row>
    <row r="56" spans="1:13" ht="6" customHeight="1">
      <c r="A56" s="32"/>
      <c r="B56" s="1"/>
      <c r="C56" s="7"/>
      <c r="D56" s="1"/>
      <c r="E56" s="1"/>
      <c r="F56" s="1"/>
      <c r="G56" s="8"/>
      <c r="H56" s="1"/>
      <c r="I56" s="1"/>
      <c r="J56" s="1"/>
      <c r="K56" s="1"/>
      <c r="L56" s="1"/>
      <c r="M56" s="1"/>
    </row>
    <row r="57" spans="1:12" ht="12.75">
      <c r="A57" s="57" t="s">
        <v>673</v>
      </c>
      <c r="B57" s="7"/>
      <c r="C57" s="1"/>
      <c r="D57" s="1"/>
      <c r="E57" s="1"/>
      <c r="F57" s="8"/>
      <c r="G57" s="1"/>
      <c r="H57" s="1"/>
      <c r="I57" s="1"/>
      <c r="J57" s="1"/>
      <c r="K57" s="1"/>
      <c r="L57" s="1"/>
    </row>
    <row r="58" spans="1:12" ht="12.75">
      <c r="A58" s="57" t="s">
        <v>579</v>
      </c>
      <c r="B58" s="7"/>
      <c r="C58" s="1"/>
      <c r="D58" s="1"/>
      <c r="E58" s="1"/>
      <c r="F58" s="8"/>
      <c r="G58" s="1"/>
      <c r="H58" s="1"/>
      <c r="I58" s="1"/>
      <c r="J58" s="1"/>
      <c r="K58" s="1"/>
      <c r="L58" s="1"/>
    </row>
    <row r="59" ht="12.75">
      <c r="A59" s="139" t="s">
        <v>544</v>
      </c>
    </row>
    <row r="60" spans="1:12" s="1" customFormat="1" ht="12.75">
      <c r="A60" s="1" t="s">
        <v>674</v>
      </c>
      <c r="K60" s="72"/>
      <c r="L60" s="72"/>
    </row>
    <row r="61" spans="1:6" s="1" customFormat="1" ht="12.75">
      <c r="A61" s="1" t="s">
        <v>665</v>
      </c>
      <c r="F61" s="2"/>
    </row>
    <row r="62" ht="6" customHeight="1"/>
    <row r="64" spans="1:12" ht="12.75">
      <c r="A64" s="1"/>
      <c r="B64" s="1"/>
      <c r="C64" s="1"/>
      <c r="D64" s="206"/>
      <c r="E64" s="206"/>
      <c r="F64" s="206"/>
      <c r="G64" s="206"/>
      <c r="H64" s="206"/>
      <c r="I64" s="206"/>
      <c r="J64" s="206"/>
      <c r="K64" s="206"/>
      <c r="L64" s="206"/>
    </row>
    <row r="65" spans="4:12" ht="12.75">
      <c r="D65" s="212"/>
      <c r="E65" s="212"/>
      <c r="F65" s="212"/>
      <c r="G65" s="212"/>
      <c r="H65" s="212"/>
      <c r="I65" s="212"/>
      <c r="J65" s="212"/>
      <c r="K65" s="212"/>
      <c r="L65" s="212"/>
    </row>
    <row r="66" spans="4:12" ht="12.75">
      <c r="D66" s="212"/>
      <c r="E66" s="212"/>
      <c r="F66" s="212"/>
      <c r="G66" s="212"/>
      <c r="H66" s="212"/>
      <c r="I66" s="212"/>
      <c r="J66" s="212"/>
      <c r="K66" s="212"/>
      <c r="L66" s="212"/>
    </row>
    <row r="67" spans="4:12" ht="12.75">
      <c r="D67" s="212"/>
      <c r="E67" s="212"/>
      <c r="F67" s="212"/>
      <c r="G67" s="212"/>
      <c r="H67" s="212"/>
      <c r="I67" s="212"/>
      <c r="J67" s="212"/>
      <c r="K67" s="212"/>
      <c r="L67" s="212"/>
    </row>
    <row r="68" spans="4:12" ht="12.75">
      <c r="D68" s="212"/>
      <c r="E68" s="212"/>
      <c r="F68" s="212"/>
      <c r="G68" s="212"/>
      <c r="H68" s="212"/>
      <c r="I68" s="212"/>
      <c r="J68" s="212"/>
      <c r="K68" s="212"/>
      <c r="L68" s="212"/>
    </row>
    <row r="69" spans="1:12" ht="12.75">
      <c r="A69" s="205"/>
      <c r="B69" s="205"/>
      <c r="H69" s="129"/>
      <c r="I69" s="129"/>
      <c r="J69" s="129"/>
      <c r="K69" s="129"/>
      <c r="L69" s="129"/>
    </row>
    <row r="70" spans="1:12" ht="12.75">
      <c r="A70" s="212"/>
      <c r="B70" s="212"/>
      <c r="C70" s="140"/>
      <c r="D70" s="212"/>
      <c r="E70" s="212"/>
      <c r="F70" s="212"/>
      <c r="G70" s="212"/>
      <c r="H70" s="212"/>
      <c r="I70" s="212"/>
      <c r="J70" s="212"/>
      <c r="K70" s="212"/>
      <c r="L70" s="212"/>
    </row>
    <row r="71" spans="1:12" ht="12.75">
      <c r="A71" s="212"/>
      <c r="B71" s="212"/>
      <c r="C71" s="140"/>
      <c r="D71" s="212"/>
      <c r="E71" s="212"/>
      <c r="F71" s="212"/>
      <c r="G71" s="212"/>
      <c r="H71" s="212"/>
      <c r="I71" s="212"/>
      <c r="J71" s="212"/>
      <c r="K71" s="212"/>
      <c r="L71" s="212"/>
    </row>
    <row r="72" spans="1:12" ht="12.75">
      <c r="A72" s="1"/>
      <c r="B72" s="1"/>
      <c r="C72" s="7"/>
      <c r="D72" s="1"/>
      <c r="E72" s="1"/>
      <c r="F72" s="1"/>
      <c r="G72" s="8"/>
      <c r="H72" s="1"/>
      <c r="I72" s="1"/>
      <c r="J72" s="1"/>
      <c r="K72" s="1"/>
      <c r="L72" s="1"/>
    </row>
  </sheetData>
  <sheetProtection/>
  <mergeCells count="13">
    <mergeCell ref="A1:L1"/>
    <mergeCell ref="A2:L2"/>
    <mergeCell ref="A3:L3"/>
    <mergeCell ref="A71:B71"/>
    <mergeCell ref="D64:L64"/>
    <mergeCell ref="D65:L65"/>
    <mergeCell ref="D66:L66"/>
    <mergeCell ref="D67:L67"/>
    <mergeCell ref="D68:L68"/>
    <mergeCell ref="D70:L70"/>
    <mergeCell ref="D71:L71"/>
    <mergeCell ref="A69:B69"/>
    <mergeCell ref="A70:B70"/>
  </mergeCells>
  <printOptions/>
  <pageMargins left="0.63" right="0.19" top="0.78" bottom="0.6" header="0.2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B1">
      <selection activeCell="O20" sqref="O20"/>
    </sheetView>
  </sheetViews>
  <sheetFormatPr defaultColWidth="9.140625" defaultRowHeight="12.75"/>
  <cols>
    <col min="1" max="1" width="5.140625" style="0" customWidth="1"/>
    <col min="2" max="2" width="12.8515625" style="0" customWidth="1"/>
    <col min="3" max="4" width="6.7109375" style="0" customWidth="1"/>
    <col min="5" max="5" width="14.57421875" style="0" customWidth="1"/>
    <col min="6" max="6" width="6.140625" style="0" customWidth="1"/>
    <col min="7" max="7" width="5.00390625" style="0" customWidth="1"/>
    <col min="8" max="8" width="5.57421875" style="0" customWidth="1"/>
    <col min="9" max="9" width="4.00390625" style="0" customWidth="1"/>
    <col min="10" max="10" width="5.00390625" style="0" customWidth="1"/>
    <col min="11" max="11" width="11.7109375" style="0" bestFit="1" customWidth="1"/>
    <col min="12" max="12" width="16.57421875" style="0" customWidth="1"/>
    <col min="13" max="13" width="0.42578125" style="0" customWidth="1"/>
  </cols>
  <sheetData>
    <row r="1" spans="1:21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"/>
      <c r="O1" s="1"/>
      <c r="P1" s="1"/>
      <c r="Q1" s="1"/>
      <c r="R1" s="1"/>
      <c r="S1" s="1"/>
      <c r="T1" s="1"/>
      <c r="U1" s="1"/>
    </row>
    <row r="2" spans="1:21" ht="15">
      <c r="A2" s="203" t="s">
        <v>30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"/>
      <c r="O2" s="1"/>
      <c r="P2" s="1"/>
      <c r="Q2" s="1"/>
      <c r="R2" s="1"/>
      <c r="S2" s="1"/>
      <c r="T2" s="1"/>
      <c r="U2" s="1"/>
    </row>
    <row r="3" spans="1:21" ht="15">
      <c r="A3" s="203" t="s">
        <v>683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"/>
      <c r="O3" s="1"/>
      <c r="P3" s="1"/>
      <c r="Q3" s="1"/>
      <c r="R3" s="1"/>
      <c r="S3" s="1"/>
      <c r="T3" s="1"/>
      <c r="U3" s="1"/>
    </row>
    <row r="4" spans="1:21" ht="15">
      <c r="A4" s="217" t="s">
        <v>684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2"/>
      <c r="C5" s="2"/>
      <c r="D5" s="6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3" t="s">
        <v>186</v>
      </c>
      <c r="B6" s="2"/>
      <c r="C6" s="4"/>
      <c r="D6" s="2"/>
      <c r="E6" s="2"/>
      <c r="F6" s="2"/>
      <c r="G6" s="5"/>
      <c r="H6" s="2"/>
      <c r="I6" s="2"/>
      <c r="J6" s="2"/>
      <c r="K6" s="1"/>
      <c r="L6" s="3">
        <f>SUM(K7:K9)</f>
        <v>1382850</v>
      </c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 t="s">
        <v>187</v>
      </c>
      <c r="B7" s="2"/>
      <c r="C7" s="4"/>
      <c r="D7" s="2"/>
      <c r="E7" s="2"/>
      <c r="F7" s="2"/>
      <c r="G7" s="5"/>
      <c r="H7" s="2"/>
      <c r="I7" s="2"/>
      <c r="J7" s="2"/>
      <c r="K7" s="1">
        <f>E8*B8</f>
        <v>1378725</v>
      </c>
      <c r="L7" s="3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6">
        <f>L23</f>
        <v>2757450</v>
      </c>
      <c r="C8" s="7" t="s">
        <v>191</v>
      </c>
      <c r="D8" s="1" t="s">
        <v>193</v>
      </c>
      <c r="E8" s="8">
        <v>0.5</v>
      </c>
      <c r="F8" s="2" t="s">
        <v>328</v>
      </c>
      <c r="G8" s="5"/>
      <c r="H8" s="2"/>
      <c r="I8" s="2"/>
      <c r="J8" s="2"/>
      <c r="K8" s="1"/>
      <c r="L8" s="3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 t="s">
        <v>46</v>
      </c>
      <c r="B9" s="2"/>
      <c r="C9" s="4"/>
      <c r="D9" s="2"/>
      <c r="E9" s="2"/>
      <c r="F9" s="2"/>
      <c r="G9" s="5"/>
      <c r="H9" s="2"/>
      <c r="I9" s="2"/>
      <c r="J9" s="2"/>
      <c r="K9" s="1">
        <f>E10*B10</f>
        <v>4125</v>
      </c>
      <c r="L9" s="3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/>
      <c r="B10" s="6">
        <f>L29</f>
        <v>8250</v>
      </c>
      <c r="C10" s="7" t="s">
        <v>191</v>
      </c>
      <c r="D10" s="1" t="s">
        <v>193</v>
      </c>
      <c r="E10" s="8">
        <v>0.5</v>
      </c>
      <c r="F10" s="2" t="s">
        <v>328</v>
      </c>
      <c r="G10" s="5"/>
      <c r="H10" s="2"/>
      <c r="I10" s="2"/>
      <c r="J10" s="2"/>
      <c r="K10" s="1"/>
      <c r="L10" s="3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9"/>
      <c r="C11" s="7"/>
      <c r="D11" s="1"/>
      <c r="E11" s="8"/>
      <c r="F11" s="2"/>
      <c r="G11" s="5"/>
      <c r="H11" s="2"/>
      <c r="I11" s="2"/>
      <c r="J11" s="2"/>
      <c r="K11" s="1"/>
      <c r="L11" s="3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3" t="s">
        <v>188</v>
      </c>
      <c r="B12" s="10"/>
      <c r="C12" s="4"/>
      <c r="D12" s="2"/>
      <c r="E12" s="2"/>
      <c r="F12" s="4"/>
      <c r="G12" s="5"/>
      <c r="H12" s="2"/>
      <c r="I12" s="2"/>
      <c r="J12" s="2"/>
      <c r="K12" s="1"/>
      <c r="L12" s="71">
        <f>B13*E13</f>
        <v>94091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6">
        <f>L44+L46+L34+L48+L50+L52</f>
        <v>188182</v>
      </c>
      <c r="C13" s="7" t="s">
        <v>191</v>
      </c>
      <c r="D13" s="1" t="s">
        <v>193</v>
      </c>
      <c r="E13" s="8">
        <v>0.5</v>
      </c>
      <c r="F13" s="2" t="s">
        <v>328</v>
      </c>
      <c r="G13" s="5"/>
      <c r="H13" s="2"/>
      <c r="I13" s="2"/>
      <c r="J13" s="2"/>
      <c r="K13" s="1"/>
      <c r="L13" s="3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2"/>
      <c r="C14" s="4"/>
      <c r="D14" s="2"/>
      <c r="E14" s="2"/>
      <c r="F14" s="2"/>
      <c r="G14" s="5"/>
      <c r="H14" s="2"/>
      <c r="I14" s="2"/>
      <c r="J14" s="2"/>
      <c r="K14" s="1"/>
      <c r="L14" s="3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3" t="s">
        <v>369</v>
      </c>
      <c r="B15" s="2"/>
      <c r="C15" s="4"/>
      <c r="D15" s="2"/>
      <c r="E15" s="2"/>
      <c r="F15" s="2"/>
      <c r="G15" s="5"/>
      <c r="H15" s="2"/>
      <c r="I15" s="2"/>
      <c r="J15" s="2"/>
      <c r="K15" s="1"/>
      <c r="L15" s="71">
        <f>B16*E16</f>
        <v>295388.2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1"/>
      <c r="B16" s="6">
        <f>L54</f>
        <v>2953882</v>
      </c>
      <c r="C16" s="7" t="s">
        <v>191</v>
      </c>
      <c r="D16" s="1" t="s">
        <v>193</v>
      </c>
      <c r="E16" s="8">
        <v>0.1</v>
      </c>
      <c r="F16" s="2" t="s">
        <v>328</v>
      </c>
      <c r="G16" s="5"/>
      <c r="H16" s="2"/>
      <c r="I16" s="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2.75">
      <c r="A17" s="1"/>
      <c r="B17" s="9"/>
      <c r="C17" s="7"/>
      <c r="D17" s="1"/>
      <c r="E17" s="8"/>
      <c r="F17" s="2"/>
      <c r="G17" s="5"/>
      <c r="H17" s="2"/>
      <c r="I17" s="2"/>
      <c r="J17" s="2"/>
      <c r="K17" s="1"/>
      <c r="L17" s="3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11" t="s">
        <v>63</v>
      </c>
      <c r="B18" s="9"/>
      <c r="C18" s="7"/>
      <c r="D18" s="1"/>
      <c r="E18" s="8"/>
      <c r="F18" s="2"/>
      <c r="G18" s="5"/>
      <c r="H18" s="2"/>
      <c r="I18" s="2"/>
      <c r="J18" s="2"/>
      <c r="K18" s="1"/>
      <c r="L18" s="11">
        <f>SUM(L4:L15)</f>
        <v>1772329.2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3.5" thickBot="1">
      <c r="A19" s="12"/>
      <c r="B19" s="13"/>
      <c r="C19" s="14"/>
      <c r="D19" s="13"/>
      <c r="E19" s="13"/>
      <c r="F19" s="13"/>
      <c r="G19" s="15"/>
      <c r="H19" s="13"/>
      <c r="I19" s="13"/>
      <c r="J19" s="13"/>
      <c r="K19" s="16"/>
      <c r="L19" s="17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2"/>
      <c r="C20" s="4"/>
      <c r="D20" s="2"/>
      <c r="E20" s="2"/>
      <c r="F20" s="2"/>
      <c r="G20" s="5"/>
      <c r="H20" s="2"/>
      <c r="I20" s="2"/>
      <c r="J20" s="2"/>
      <c r="K20" s="9"/>
      <c r="L20" s="3"/>
      <c r="M20" s="1"/>
      <c r="N20" s="1"/>
      <c r="O20" s="1"/>
      <c r="P20" s="1"/>
      <c r="Q20" s="1"/>
      <c r="R20" s="1"/>
      <c r="S20" s="1"/>
      <c r="T20" s="1"/>
      <c r="U20" s="1"/>
    </row>
    <row r="21" spans="1:21" ht="15">
      <c r="A21" s="18" t="s">
        <v>382</v>
      </c>
      <c r="B21" s="2"/>
      <c r="C21" s="4"/>
      <c r="D21" s="2"/>
      <c r="E21" s="2"/>
      <c r="F21" s="2"/>
      <c r="G21" s="5"/>
      <c r="H21" s="2"/>
      <c r="I21" s="2"/>
      <c r="J21" s="2"/>
      <c r="K21" s="1"/>
      <c r="L21" s="3"/>
      <c r="M21" s="1"/>
      <c r="N21" s="1"/>
      <c r="O21" s="1"/>
      <c r="P21" s="1"/>
      <c r="Q21" s="1"/>
      <c r="R21" s="1"/>
      <c r="S21" s="1"/>
      <c r="T21" s="1"/>
      <c r="U21" s="1"/>
    </row>
    <row r="22" spans="1:21" ht="15">
      <c r="A22" s="18"/>
      <c r="B22" s="2"/>
      <c r="C22" s="4"/>
      <c r="D22" s="2"/>
      <c r="E22" s="2"/>
      <c r="F22" s="2"/>
      <c r="G22" s="5"/>
      <c r="H22" s="2"/>
      <c r="I22" s="2"/>
      <c r="J22" s="2"/>
      <c r="K22" s="1"/>
      <c r="L22" s="3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" t="s">
        <v>189</v>
      </c>
      <c r="B23" s="2"/>
      <c r="C23" s="4"/>
      <c r="D23" s="2"/>
      <c r="E23" s="2"/>
      <c r="F23" s="2"/>
      <c r="G23" s="5"/>
      <c r="H23" s="2"/>
      <c r="I23" s="2"/>
      <c r="J23" s="2"/>
      <c r="K23" s="1"/>
      <c r="L23" s="3">
        <f>SUM(K24:K26)</f>
        <v>2757450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 t="s">
        <v>352</v>
      </c>
      <c r="B24" s="2"/>
      <c r="C24" s="4"/>
      <c r="D24" s="2"/>
      <c r="E24" s="2"/>
      <c r="F24" s="2"/>
      <c r="G24" s="5"/>
      <c r="H24" s="2"/>
      <c r="I24" s="2"/>
      <c r="J24" s="2"/>
      <c r="K24" s="1">
        <f>E25*B25</f>
        <v>1542449.9999999998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9">
        <v>1.13</v>
      </c>
      <c r="C25" s="4" t="s">
        <v>600</v>
      </c>
      <c r="D25" s="2" t="s">
        <v>193</v>
      </c>
      <c r="E25" s="68">
        <v>1365000</v>
      </c>
      <c r="F25" s="2" t="s">
        <v>357</v>
      </c>
      <c r="G25" s="5" t="s">
        <v>191</v>
      </c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 t="s">
        <v>353</v>
      </c>
      <c r="B26" s="2"/>
      <c r="C26" s="4"/>
      <c r="D26" s="2"/>
      <c r="E26" s="2"/>
      <c r="F26" s="2"/>
      <c r="G26" s="5"/>
      <c r="H26" s="2"/>
      <c r="I26" s="2"/>
      <c r="J26" s="2"/>
      <c r="K26" s="1">
        <f>E27*B27</f>
        <v>1215000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9">
        <v>1.5</v>
      </c>
      <c r="C27" s="4" t="s">
        <v>600</v>
      </c>
      <c r="D27" s="2" t="s">
        <v>193</v>
      </c>
      <c r="E27" s="68">
        <v>810000</v>
      </c>
      <c r="F27" s="104" t="s">
        <v>357</v>
      </c>
      <c r="G27" s="5" t="s">
        <v>191</v>
      </c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9"/>
      <c r="C28" s="4"/>
      <c r="D28" s="2"/>
      <c r="E28" s="68"/>
      <c r="F28" s="104"/>
      <c r="G28" s="5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" t="s">
        <v>354</v>
      </c>
      <c r="B29" s="2"/>
      <c r="C29" s="4"/>
      <c r="D29" s="2"/>
      <c r="E29" s="104"/>
      <c r="F29" s="104"/>
      <c r="G29" s="5"/>
      <c r="H29" s="2"/>
      <c r="I29" s="2"/>
      <c r="J29" s="2"/>
      <c r="K29" s="1"/>
      <c r="L29" s="3">
        <f>SUM(K30:K32)</f>
        <v>8250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 t="s">
        <v>355</v>
      </c>
      <c r="B30" s="2"/>
      <c r="C30" s="4"/>
      <c r="D30" s="2"/>
      <c r="E30" s="104"/>
      <c r="F30" s="104"/>
      <c r="G30" s="5"/>
      <c r="H30" s="2"/>
      <c r="I30" s="2"/>
      <c r="J30" s="2"/>
      <c r="K30" s="1">
        <f>E31*B31</f>
        <v>7500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9">
        <v>12.5</v>
      </c>
      <c r="C31" s="4" t="s">
        <v>213</v>
      </c>
      <c r="D31" s="2" t="s">
        <v>193</v>
      </c>
      <c r="E31" s="68">
        <v>600</v>
      </c>
      <c r="F31" s="108" t="s">
        <v>356</v>
      </c>
      <c r="G31" s="5" t="s">
        <v>191</v>
      </c>
      <c r="H31" s="2"/>
      <c r="I31" s="2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 t="s">
        <v>358</v>
      </c>
      <c r="B32" s="2"/>
      <c r="C32" s="4"/>
      <c r="D32" s="2"/>
      <c r="E32" s="104"/>
      <c r="F32" s="104"/>
      <c r="G32" s="5"/>
      <c r="H32" s="2"/>
      <c r="I32" s="2"/>
      <c r="J32" s="2"/>
      <c r="K32" s="19">
        <v>750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2"/>
      <c r="C33" s="4"/>
      <c r="D33" s="2"/>
      <c r="E33" s="104"/>
      <c r="F33" s="104"/>
      <c r="G33" s="5"/>
      <c r="H33" s="2"/>
      <c r="I33" s="2"/>
      <c r="J33" s="2"/>
      <c r="K33" s="19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" t="s">
        <v>190</v>
      </c>
      <c r="B34" s="2"/>
      <c r="C34" s="4"/>
      <c r="D34" s="2"/>
      <c r="E34" s="104"/>
      <c r="F34" s="104"/>
      <c r="G34" s="5"/>
      <c r="H34" s="2"/>
      <c r="I34" s="2"/>
      <c r="J34" s="2"/>
      <c r="K34" s="1"/>
      <c r="L34" s="3">
        <f>SUM(K35:K41)</f>
        <v>105432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 t="s">
        <v>359</v>
      </c>
      <c r="B35" s="2"/>
      <c r="C35" s="4"/>
      <c r="D35" s="2"/>
      <c r="E35" s="104"/>
      <c r="F35" s="104"/>
      <c r="G35" s="5"/>
      <c r="H35" s="2"/>
      <c r="I35" s="2"/>
      <c r="J35" s="2"/>
      <c r="K35" s="1">
        <f>E36*B36</f>
        <v>30000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9">
        <v>2500</v>
      </c>
      <c r="C36" s="4" t="s">
        <v>110</v>
      </c>
      <c r="D36" s="2" t="s">
        <v>193</v>
      </c>
      <c r="E36" s="105">
        <v>12</v>
      </c>
      <c r="F36" s="104" t="s">
        <v>362</v>
      </c>
      <c r="G36" s="5" t="s">
        <v>191</v>
      </c>
      <c r="H36" s="2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 t="s">
        <v>360</v>
      </c>
      <c r="B37" s="2"/>
      <c r="C37" s="4"/>
      <c r="D37" s="2"/>
      <c r="E37" s="106"/>
      <c r="F37" s="104"/>
      <c r="G37" s="5"/>
      <c r="H37" s="2"/>
      <c r="I37" s="2"/>
      <c r="J37" s="2"/>
      <c r="K37" s="1">
        <f>E38*B38</f>
        <v>21000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9">
        <v>1750</v>
      </c>
      <c r="C38" s="4" t="s">
        <v>110</v>
      </c>
      <c r="D38" s="2" t="s">
        <v>193</v>
      </c>
      <c r="E38" s="105">
        <v>12</v>
      </c>
      <c r="F38" s="104" t="s">
        <v>362</v>
      </c>
      <c r="G38" s="5" t="s">
        <v>191</v>
      </c>
      <c r="H38" s="2"/>
      <c r="I38" s="2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 t="s">
        <v>140</v>
      </c>
      <c r="B39" s="2"/>
      <c r="C39" s="4"/>
      <c r="D39" s="2"/>
      <c r="E39" s="106"/>
      <c r="F39" s="104"/>
      <c r="G39" s="5"/>
      <c r="H39" s="2"/>
      <c r="I39" s="2"/>
      <c r="J39" s="2"/>
      <c r="K39" s="1">
        <f>H40*E40*B40</f>
        <v>40824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9">
        <v>1134</v>
      </c>
      <c r="C40" s="4" t="s">
        <v>110</v>
      </c>
      <c r="D40" s="2" t="s">
        <v>193</v>
      </c>
      <c r="E40" s="105">
        <v>12</v>
      </c>
      <c r="F40" s="104" t="s">
        <v>363</v>
      </c>
      <c r="G40" s="5" t="s">
        <v>222</v>
      </c>
      <c r="H40" s="107">
        <v>3</v>
      </c>
      <c r="I40" s="2" t="s">
        <v>346</v>
      </c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 t="s">
        <v>361</v>
      </c>
      <c r="B41" s="2"/>
      <c r="C41" s="4"/>
      <c r="D41" s="2"/>
      <c r="E41" s="106"/>
      <c r="F41" s="104"/>
      <c r="G41" s="5"/>
      <c r="H41" s="2"/>
      <c r="I41" s="2"/>
      <c r="J41" s="2"/>
      <c r="K41" s="1">
        <f>E42*B42</f>
        <v>13608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9">
        <v>1134</v>
      </c>
      <c r="C42" s="4" t="s">
        <v>110</v>
      </c>
      <c r="D42" s="2" t="s">
        <v>193</v>
      </c>
      <c r="E42" s="105">
        <v>12</v>
      </c>
      <c r="F42" s="104" t="s">
        <v>362</v>
      </c>
      <c r="G42" s="5" t="s">
        <v>191</v>
      </c>
      <c r="H42" s="2"/>
      <c r="I42" s="2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67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3" t="s">
        <v>364</v>
      </c>
      <c r="B44" s="10"/>
      <c r="C44" s="4"/>
      <c r="D44" s="2"/>
      <c r="E44" s="106"/>
      <c r="F44" s="109"/>
      <c r="G44" s="5"/>
      <c r="H44" s="2"/>
      <c r="I44" s="2"/>
      <c r="J44" s="2"/>
      <c r="K44" s="1"/>
      <c r="L44" s="1">
        <f>E45*B45</f>
        <v>66000</v>
      </c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23">
        <v>110</v>
      </c>
      <c r="C45" s="4" t="s">
        <v>84</v>
      </c>
      <c r="D45" s="2" t="s">
        <v>193</v>
      </c>
      <c r="E45" s="104">
        <v>600</v>
      </c>
      <c r="F45" s="104" t="s">
        <v>356</v>
      </c>
      <c r="G45" s="5" t="s">
        <v>191</v>
      </c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3" t="s">
        <v>365</v>
      </c>
      <c r="B46" s="10"/>
      <c r="C46" s="4"/>
      <c r="D46" s="2"/>
      <c r="E46" s="106"/>
      <c r="F46" s="109"/>
      <c r="G46" s="5"/>
      <c r="H46" s="2"/>
      <c r="I46" s="2"/>
      <c r="J46" s="2"/>
      <c r="K46" s="1"/>
      <c r="L46" s="1">
        <f>H47*E47*B47</f>
        <v>0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23"/>
      <c r="C47" s="4"/>
      <c r="D47" s="2"/>
      <c r="E47" s="104"/>
      <c r="F47" s="104"/>
      <c r="G47" s="5"/>
      <c r="H47" s="59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3" t="s">
        <v>366</v>
      </c>
      <c r="B48" s="2"/>
      <c r="C48" s="4"/>
      <c r="D48" s="2"/>
      <c r="E48" s="2"/>
      <c r="F48" s="2"/>
      <c r="G48" s="5"/>
      <c r="H48" s="2"/>
      <c r="I48" s="2"/>
      <c r="J48" s="2"/>
      <c r="K48" s="1"/>
      <c r="L48" s="9">
        <v>6000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3"/>
      <c r="B49" s="2"/>
      <c r="C49" s="4"/>
      <c r="D49" s="2"/>
      <c r="E49" s="2"/>
      <c r="F49" s="2"/>
      <c r="G49" s="5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3" t="s">
        <v>367</v>
      </c>
      <c r="B50" s="2"/>
      <c r="C50" s="4"/>
      <c r="D50" s="2"/>
      <c r="E50" s="2"/>
      <c r="F50" s="2"/>
      <c r="G50" s="5"/>
      <c r="H50" s="2"/>
      <c r="I50" s="2"/>
      <c r="J50" s="2"/>
      <c r="K50" s="1"/>
      <c r="L50" s="9">
        <v>6250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3"/>
      <c r="B51" s="2"/>
      <c r="C51" s="4"/>
      <c r="D51" s="2"/>
      <c r="E51" s="2"/>
      <c r="F51" s="2"/>
      <c r="G51" s="5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3" t="s">
        <v>368</v>
      </c>
      <c r="B52" s="2"/>
      <c r="C52" s="4"/>
      <c r="D52" s="2"/>
      <c r="E52" s="2"/>
      <c r="F52" s="2"/>
      <c r="G52" s="5"/>
      <c r="H52" s="2"/>
      <c r="I52" s="2"/>
      <c r="J52" s="2"/>
      <c r="K52" s="1"/>
      <c r="L52" s="9">
        <v>4500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3"/>
      <c r="B53" s="2"/>
      <c r="C53" s="4"/>
      <c r="D53" s="2"/>
      <c r="E53" s="2"/>
      <c r="F53" s="2"/>
      <c r="G53" s="5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24" t="s">
        <v>150</v>
      </c>
      <c r="B54" s="2"/>
      <c r="C54" s="4"/>
      <c r="D54" s="2"/>
      <c r="E54" s="2"/>
      <c r="F54" s="2"/>
      <c r="G54" s="5"/>
      <c r="H54" s="2"/>
      <c r="I54" s="2"/>
      <c r="J54" s="2"/>
      <c r="K54" s="1"/>
      <c r="L54" s="3">
        <f>SUM(L23:L52)</f>
        <v>2953882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2"/>
      <c r="C55" s="4"/>
      <c r="D55" s="2"/>
      <c r="E55" s="2"/>
      <c r="F55" s="2"/>
      <c r="G55" s="5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 t="s">
        <v>371</v>
      </c>
      <c r="B56" s="1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 t="s">
        <v>372</v>
      </c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 t="s">
        <v>509</v>
      </c>
      <c r="C58" s="2"/>
      <c r="D58" s="2"/>
      <c r="E58" s="2"/>
      <c r="F58" s="2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 t="s">
        <v>42</v>
      </c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 t="s">
        <v>101</v>
      </c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</sheetData>
  <sheetProtection/>
  <mergeCells count="4">
    <mergeCell ref="A1:M1"/>
    <mergeCell ref="A4:L4"/>
    <mergeCell ref="A2:M2"/>
    <mergeCell ref="A3:M3"/>
  </mergeCells>
  <printOptions/>
  <pageMargins left="0.42" right="0.22" top="0.26" bottom="0.39" header="0.17" footer="0.2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9">
      <selection activeCell="A60" sqref="A60:IV60"/>
    </sheetView>
  </sheetViews>
  <sheetFormatPr defaultColWidth="9.140625" defaultRowHeight="12.75"/>
  <cols>
    <col min="1" max="1" width="7.7109375" style="1" customWidth="1"/>
    <col min="2" max="2" width="17.421875" style="1" customWidth="1"/>
    <col min="3" max="3" width="7.00390625" style="7" customWidth="1"/>
    <col min="4" max="4" width="3.00390625" style="1" customWidth="1"/>
    <col min="5" max="5" width="9.8515625" style="1" customWidth="1"/>
    <col min="6" max="6" width="4.57421875" style="1" bestFit="1" customWidth="1"/>
    <col min="7" max="7" width="2.00390625" style="8" bestFit="1" customWidth="1"/>
    <col min="8" max="8" width="9.7109375" style="1" customWidth="1"/>
    <col min="9" max="9" width="4.7109375" style="1" customWidth="1"/>
    <col min="10" max="10" width="4.140625" style="1" customWidth="1"/>
    <col min="11" max="11" width="11.57421875" style="1" customWidth="1"/>
    <col min="12" max="12" width="24.00390625" style="1" customWidth="1"/>
    <col min="13" max="13" width="0.13671875" style="1" hidden="1" customWidth="1"/>
    <col min="14" max="14" width="13.8515625" style="1" bestFit="1" customWidth="1"/>
    <col min="15" max="15" width="11.7109375" style="1" bestFit="1" customWidth="1"/>
    <col min="16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203" t="s">
        <v>349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6"/>
    </row>
    <row r="3" spans="1:13" ht="15">
      <c r="A3" s="203" t="s">
        <v>704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6"/>
    </row>
    <row r="4" spans="1:13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2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26"/>
    </row>
    <row r="6" spans="1:12" ht="12.75">
      <c r="A6" s="3" t="s">
        <v>176</v>
      </c>
      <c r="L6" s="43">
        <f>SUM(K7:K10)</f>
        <v>76162.5</v>
      </c>
    </row>
    <row r="7" spans="11:12" ht="12.75">
      <c r="K7" s="1">
        <f>E9*B9</f>
        <v>2537.5</v>
      </c>
      <c r="L7" s="43"/>
    </row>
    <row r="8" spans="1:12" ht="12.75">
      <c r="A8" s="1" t="s">
        <v>209</v>
      </c>
      <c r="B8" s="1" t="s">
        <v>145</v>
      </c>
      <c r="L8" s="43"/>
    </row>
    <row r="9" spans="2:12" ht="12.75">
      <c r="B9" s="9">
        <v>7.25</v>
      </c>
      <c r="C9" s="7" t="s">
        <v>204</v>
      </c>
      <c r="D9" s="1" t="s">
        <v>193</v>
      </c>
      <c r="E9" s="101">
        <v>350</v>
      </c>
      <c r="F9" s="1" t="s">
        <v>205</v>
      </c>
      <c r="G9" s="8" t="s">
        <v>191</v>
      </c>
      <c r="L9" s="43"/>
    </row>
    <row r="10" spans="11:12" ht="12.75">
      <c r="K10" s="1">
        <f>H12*E12*B12</f>
        <v>73625</v>
      </c>
      <c r="L10" s="43"/>
    </row>
    <row r="11" spans="1:12" ht="12.75">
      <c r="A11" s="1" t="s">
        <v>210</v>
      </c>
      <c r="B11" s="1" t="s">
        <v>339</v>
      </c>
      <c r="L11" s="43"/>
    </row>
    <row r="12" spans="2:12" ht="12.75">
      <c r="B12" s="9">
        <v>4.75</v>
      </c>
      <c r="C12" s="7" t="s">
        <v>204</v>
      </c>
      <c r="D12" s="1" t="s">
        <v>193</v>
      </c>
      <c r="E12" s="67">
        <v>50</v>
      </c>
      <c r="F12" s="7" t="s">
        <v>194</v>
      </c>
      <c r="G12" s="8" t="s">
        <v>193</v>
      </c>
      <c r="H12" s="102">
        <v>310</v>
      </c>
      <c r="I12" s="1" t="s">
        <v>205</v>
      </c>
      <c r="J12" s="1" t="s">
        <v>191</v>
      </c>
      <c r="L12" s="43"/>
    </row>
    <row r="13" spans="1:12" ht="12.75">
      <c r="A13" s="3" t="s">
        <v>177</v>
      </c>
      <c r="L13" s="43">
        <f>SUM(K14:K17)</f>
        <v>1784126.18</v>
      </c>
    </row>
    <row r="14" spans="1:11" ht="12.75">
      <c r="A14" s="1" t="s">
        <v>178</v>
      </c>
      <c r="K14" s="9">
        <v>89707.88</v>
      </c>
    </row>
    <row r="15" spans="1:12" ht="12.75">
      <c r="A15" s="1" t="s">
        <v>335</v>
      </c>
      <c r="K15" s="1">
        <f>E16*B16</f>
        <v>1681339</v>
      </c>
      <c r="L15" s="43"/>
    </row>
    <row r="16" spans="2:12" ht="12.75">
      <c r="B16" s="148">
        <v>33626.78</v>
      </c>
      <c r="C16" s="7" t="s">
        <v>86</v>
      </c>
      <c r="D16" s="1" t="s">
        <v>193</v>
      </c>
      <c r="E16" s="67">
        <v>50</v>
      </c>
      <c r="F16" s="7" t="s">
        <v>194</v>
      </c>
      <c r="L16" s="43"/>
    </row>
    <row r="17" spans="1:12" ht="12.75">
      <c r="A17" s="1" t="s">
        <v>180</v>
      </c>
      <c r="I17" s="1" t="s">
        <v>132</v>
      </c>
      <c r="K17" s="9">
        <v>13079.3</v>
      </c>
      <c r="L17" s="43"/>
    </row>
    <row r="18" spans="12:15" ht="12.75">
      <c r="L18" s="43"/>
      <c r="O18" s="1" t="s">
        <v>191</v>
      </c>
    </row>
    <row r="19" spans="1:12" ht="12.75">
      <c r="A19" s="3" t="s">
        <v>181</v>
      </c>
      <c r="L19" s="43">
        <f>SUM(K20:K22)</f>
        <v>98702.74</v>
      </c>
    </row>
    <row r="20" spans="1:12" ht="12.75">
      <c r="A20" s="1" t="s">
        <v>182</v>
      </c>
      <c r="K20" s="9">
        <v>3021.04</v>
      </c>
      <c r="L20" s="43"/>
    </row>
    <row r="21" spans="1:12" ht="12.75">
      <c r="A21" s="1" t="s">
        <v>341</v>
      </c>
      <c r="K21" s="9">
        <v>1712.2</v>
      </c>
      <c r="L21" s="43"/>
    </row>
    <row r="22" spans="1:12" ht="12.75">
      <c r="A22" s="1" t="s">
        <v>336</v>
      </c>
      <c r="K22" s="1">
        <f>E23*B23</f>
        <v>93969.5</v>
      </c>
      <c r="L22" s="44"/>
    </row>
    <row r="23" spans="2:12" ht="12.75">
      <c r="B23" s="9">
        <v>1879.39</v>
      </c>
      <c r="C23" s="7" t="s">
        <v>86</v>
      </c>
      <c r="D23" s="1" t="s">
        <v>193</v>
      </c>
      <c r="E23" s="67">
        <v>50</v>
      </c>
      <c r="F23" s="7" t="s">
        <v>194</v>
      </c>
      <c r="G23" s="8" t="s">
        <v>328</v>
      </c>
      <c r="L23" s="44"/>
    </row>
    <row r="24" spans="1:12" ht="12.75">
      <c r="A24" s="3" t="s">
        <v>197</v>
      </c>
      <c r="L24" s="43">
        <f>SUM(K25:K33)</f>
        <v>54300.4</v>
      </c>
    </row>
    <row r="25" spans="1:11" ht="12.75">
      <c r="A25" s="1" t="s">
        <v>523</v>
      </c>
      <c r="K25" s="1">
        <f>(B26*D26)</f>
        <v>30000</v>
      </c>
    </row>
    <row r="26" spans="1:15" ht="12.75">
      <c r="A26" s="1" t="s">
        <v>191</v>
      </c>
      <c r="B26" s="137">
        <v>30000</v>
      </c>
      <c r="C26" s="48" t="s">
        <v>222</v>
      </c>
      <c r="D26" s="102">
        <v>1</v>
      </c>
      <c r="E26" s="1" t="s">
        <v>192</v>
      </c>
      <c r="F26" s="1" t="s">
        <v>525</v>
      </c>
      <c r="K26" s="9"/>
      <c r="L26" s="44"/>
      <c r="O26" t="s">
        <v>191</v>
      </c>
    </row>
    <row r="27" spans="1:12" ht="12.75">
      <c r="A27" s="1" t="s">
        <v>580</v>
      </c>
      <c r="B27" s="1" t="s">
        <v>138</v>
      </c>
      <c r="K27" s="9">
        <v>1950</v>
      </c>
      <c r="L27" s="44"/>
    </row>
    <row r="28" spans="1:16" ht="12.75">
      <c r="A28" s="1" t="s">
        <v>206</v>
      </c>
      <c r="B28" s="1" t="s">
        <v>207</v>
      </c>
      <c r="K28" s="6">
        <f>B29*E29</f>
        <v>2500</v>
      </c>
      <c r="L28" s="44"/>
      <c r="P28" s="1" t="s">
        <v>191</v>
      </c>
    </row>
    <row r="29" spans="2:12" ht="12.75">
      <c r="B29" s="9">
        <v>1250</v>
      </c>
      <c r="C29" s="7" t="s">
        <v>86</v>
      </c>
      <c r="D29" s="1" t="s">
        <v>193</v>
      </c>
      <c r="E29" s="102">
        <v>2</v>
      </c>
      <c r="F29" s="7" t="s">
        <v>194</v>
      </c>
      <c r="G29" s="8" t="s">
        <v>328</v>
      </c>
      <c r="I29" s="1" t="s">
        <v>191</v>
      </c>
      <c r="L29" s="44"/>
    </row>
    <row r="30" spans="1:12" ht="12.75">
      <c r="A30" s="1" t="s">
        <v>337</v>
      </c>
      <c r="K30" s="1">
        <f>E31*B31</f>
        <v>500</v>
      </c>
      <c r="L30" s="44"/>
    </row>
    <row r="31" spans="2:12" ht="12.75">
      <c r="B31" s="9">
        <v>250</v>
      </c>
      <c r="C31" s="7" t="s">
        <v>86</v>
      </c>
      <c r="D31" s="1" t="s">
        <v>193</v>
      </c>
      <c r="E31" s="102">
        <v>2</v>
      </c>
      <c r="F31" s="7" t="s">
        <v>194</v>
      </c>
      <c r="G31" s="8" t="s">
        <v>328</v>
      </c>
      <c r="H31" s="1" t="s">
        <v>191</v>
      </c>
      <c r="L31" s="44"/>
    </row>
    <row r="32" spans="1:12" ht="12.75">
      <c r="A32" s="1" t="s">
        <v>162</v>
      </c>
      <c r="K32" s="9">
        <v>2500</v>
      </c>
      <c r="L32" s="44"/>
    </row>
    <row r="33" spans="1:12" ht="12.75">
      <c r="A33" s="96" t="s">
        <v>655</v>
      </c>
      <c r="E33" s="67"/>
      <c r="K33" s="56">
        <v>16850.4</v>
      </c>
      <c r="L33" s="44"/>
    </row>
    <row r="34" spans="11:12" ht="12.75">
      <c r="K34" s="9"/>
      <c r="L34" s="44"/>
    </row>
    <row r="35" spans="1:12" ht="12.75">
      <c r="A35" s="3" t="s">
        <v>203</v>
      </c>
      <c r="L35" s="47">
        <v>64000</v>
      </c>
    </row>
    <row r="36" ht="12.75">
      <c r="L36" s="44"/>
    </row>
    <row r="37" spans="1:12" ht="12.75">
      <c r="A37" s="3" t="s">
        <v>199</v>
      </c>
      <c r="L37" s="43">
        <f>SUM(K38:K40)</f>
        <v>1870000</v>
      </c>
    </row>
    <row r="38" spans="1:12" ht="12.75">
      <c r="A38" s="1" t="s">
        <v>519</v>
      </c>
      <c r="K38" s="1">
        <f>E39*B39</f>
        <v>1750000</v>
      </c>
      <c r="L38" s="44"/>
    </row>
    <row r="39" spans="2:12" ht="12.75">
      <c r="B39" s="9">
        <v>700</v>
      </c>
      <c r="C39" s="7" t="s">
        <v>86</v>
      </c>
      <c r="D39" s="1" t="s">
        <v>193</v>
      </c>
      <c r="E39" s="67">
        <v>2500</v>
      </c>
      <c r="F39" s="48" t="s">
        <v>194</v>
      </c>
      <c r="H39" s="1" t="s">
        <v>191</v>
      </c>
      <c r="L39" s="44"/>
    </row>
    <row r="40" spans="1:12" ht="12.75">
      <c r="A40" s="1" t="s">
        <v>338</v>
      </c>
      <c r="K40" s="1">
        <f>B41*E41</f>
        <v>120000</v>
      </c>
      <c r="L40" s="44"/>
    </row>
    <row r="41" spans="2:12" ht="12.75">
      <c r="B41" s="9">
        <v>1200</v>
      </c>
      <c r="C41" s="7" t="s">
        <v>86</v>
      </c>
      <c r="D41" s="1" t="s">
        <v>193</v>
      </c>
      <c r="E41" s="67">
        <v>100</v>
      </c>
      <c r="F41" s="48" t="s">
        <v>194</v>
      </c>
      <c r="G41" s="8" t="s">
        <v>328</v>
      </c>
      <c r="H41" s="1" t="s">
        <v>191</v>
      </c>
      <c r="L41" s="44"/>
    </row>
    <row r="42" spans="2:12" ht="12.75">
      <c r="B42" s="9"/>
      <c r="F42" s="48"/>
      <c r="L42" s="44"/>
    </row>
    <row r="43" spans="1:12" ht="12.75">
      <c r="A43" s="3" t="s">
        <v>507</v>
      </c>
      <c r="L43" s="43">
        <v>0</v>
      </c>
    </row>
    <row r="44" spans="1:12" ht="12.75">
      <c r="A44" s="3" t="s">
        <v>201</v>
      </c>
      <c r="L44" s="43">
        <f>(L43+L37+L36+L24+L19+L13+L6+L35)*0.01</f>
        <v>39472.9182</v>
      </c>
    </row>
    <row r="45" spans="1:13" ht="12.75">
      <c r="A45" s="3" t="s">
        <v>202</v>
      </c>
      <c r="L45" s="43">
        <f>(L44+L43+L37+L36+L24+L19+L13+L6+L35)*0.01</f>
        <v>39867.647381999996</v>
      </c>
      <c r="M45" s="8"/>
    </row>
    <row r="46" spans="1:13" ht="12.75">
      <c r="A46" s="1" t="s">
        <v>183</v>
      </c>
      <c r="L46" s="43">
        <f>SUM(L6:L45)</f>
        <v>4026632.385582</v>
      </c>
      <c r="M46" s="8"/>
    </row>
    <row r="47" spans="1:12" ht="12.75">
      <c r="A47" s="1" t="s">
        <v>184</v>
      </c>
      <c r="K47" s="43"/>
      <c r="L47" s="43">
        <f>KOYUNİŞLETME!L17</f>
        <v>952684.5</v>
      </c>
    </row>
    <row r="48" spans="1:12" ht="15">
      <c r="A48" s="24" t="s">
        <v>185</v>
      </c>
      <c r="L48" s="43">
        <f>SUM(L46:L47)</f>
        <v>4979316.885582</v>
      </c>
    </row>
    <row r="49" spans="3:7" ht="12.75">
      <c r="C49" s="1"/>
      <c r="E49" s="8"/>
      <c r="G49" s="1"/>
    </row>
    <row r="50" ht="12.75">
      <c r="A50" s="1" t="s">
        <v>22</v>
      </c>
    </row>
    <row r="51" ht="6" customHeight="1"/>
    <row r="52" spans="1:14" s="121" customFormat="1" ht="12.75">
      <c r="A52" s="96" t="s">
        <v>718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s="121" customFormat="1" ht="12.75">
      <c r="A53" s="96" t="s">
        <v>719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ht="9" customHeight="1"/>
    <row r="55" spans="1:7" ht="12.75">
      <c r="A55" s="96" t="s">
        <v>661</v>
      </c>
      <c r="B55" s="7"/>
      <c r="C55" s="1"/>
      <c r="F55" s="8"/>
      <c r="G55" s="1"/>
    </row>
    <row r="56" ht="6" customHeight="1"/>
    <row r="57" spans="1:9" ht="12.75">
      <c r="A57" s="1" t="s">
        <v>545</v>
      </c>
      <c r="B57" s="2"/>
      <c r="C57" s="2"/>
      <c r="D57" s="2"/>
      <c r="E57" s="2"/>
      <c r="F57" s="2"/>
      <c r="G57" s="2"/>
      <c r="H57" s="2"/>
      <c r="I57" s="2"/>
    </row>
    <row r="58" spans="1:9" ht="12.75">
      <c r="A58" s="1" t="s">
        <v>536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" t="s">
        <v>537</v>
      </c>
      <c r="B59" s="2"/>
      <c r="C59" s="2"/>
      <c r="D59" s="2"/>
      <c r="E59" s="2"/>
      <c r="F59" s="2"/>
      <c r="G59" s="2"/>
      <c r="H59" s="2"/>
      <c r="I59" s="2"/>
    </row>
    <row r="60" ht="12.75">
      <c r="A60" s="32" t="s">
        <v>723</v>
      </c>
    </row>
    <row r="61" ht="6" customHeight="1"/>
    <row r="62" spans="1:7" ht="12.75">
      <c r="A62" s="96" t="s">
        <v>662</v>
      </c>
      <c r="B62" s="7"/>
      <c r="C62" s="1"/>
      <c r="D62" s="9"/>
      <c r="F62" s="8"/>
      <c r="G62" s="1"/>
    </row>
    <row r="63" spans="1:9" ht="12.75">
      <c r="A63" s="142" t="s">
        <v>663</v>
      </c>
      <c r="B63" s="4"/>
      <c r="C63" s="2"/>
      <c r="D63" s="2"/>
      <c r="E63" s="2"/>
      <c r="F63" s="5"/>
      <c r="G63" s="2"/>
      <c r="H63" s="2"/>
      <c r="I63" s="2"/>
    </row>
    <row r="64" ht="2.25" customHeight="1"/>
    <row r="65" spans="1:12" ht="12.75">
      <c r="A65" s="1" t="s">
        <v>674</v>
      </c>
      <c r="C65" s="1"/>
      <c r="G65" s="1"/>
      <c r="K65" s="72"/>
      <c r="L65" s="72"/>
    </row>
    <row r="66" spans="1:7" ht="12.75">
      <c r="A66" s="1" t="s">
        <v>665</v>
      </c>
      <c r="C66" s="1"/>
      <c r="F66" s="2"/>
      <c r="G66" s="1"/>
    </row>
    <row r="67" spans="1:7" ht="12.75">
      <c r="A67" s="57" t="s">
        <v>599</v>
      </c>
      <c r="B67" s="7"/>
      <c r="C67" s="1"/>
      <c r="F67" s="8"/>
      <c r="G67" s="1"/>
    </row>
    <row r="68" spans="1:7" ht="12.75">
      <c r="A68" s="57" t="s">
        <v>579</v>
      </c>
      <c r="B68" s="7"/>
      <c r="C68" s="1"/>
      <c r="F68" s="8"/>
      <c r="G68" s="1"/>
    </row>
    <row r="69" spans="1:7" ht="12.75">
      <c r="A69" s="57"/>
      <c r="B69" s="7"/>
      <c r="C69" s="1"/>
      <c r="F69" s="8"/>
      <c r="G69" s="1"/>
    </row>
    <row r="70" spans="3:12" ht="12.75">
      <c r="C70" s="1"/>
      <c r="G70" s="206"/>
      <c r="H70" s="206"/>
      <c r="I70" s="206"/>
      <c r="J70" s="206"/>
      <c r="K70" s="206"/>
      <c r="L70" s="206"/>
    </row>
    <row r="71" spans="1:12" ht="12.75">
      <c r="A71"/>
      <c r="B71"/>
      <c r="C71"/>
      <c r="D71"/>
      <c r="E71"/>
      <c r="F71"/>
      <c r="G71" s="212"/>
      <c r="H71" s="212"/>
      <c r="I71" s="212"/>
      <c r="J71" s="212"/>
      <c r="K71" s="212"/>
      <c r="L71" s="212"/>
    </row>
    <row r="72" spans="1:12" ht="12.75">
      <c r="A72"/>
      <c r="B72"/>
      <c r="C72"/>
      <c r="D72"/>
      <c r="E72"/>
      <c r="F72"/>
      <c r="G72" s="212"/>
      <c r="H72" s="212"/>
      <c r="I72" s="212"/>
      <c r="J72" s="212"/>
      <c r="K72" s="212"/>
      <c r="L72" s="212"/>
    </row>
    <row r="73" spans="1:12" ht="12.75">
      <c r="A73"/>
      <c r="B73"/>
      <c r="C73"/>
      <c r="D73"/>
      <c r="E73"/>
      <c r="F73"/>
      <c r="G73" s="212"/>
      <c r="H73" s="212"/>
      <c r="I73" s="212"/>
      <c r="J73" s="212"/>
      <c r="K73" s="212"/>
      <c r="L73" s="212"/>
    </row>
    <row r="74" spans="1:12" ht="12.75">
      <c r="A74"/>
      <c r="B74"/>
      <c r="C74"/>
      <c r="D74"/>
      <c r="E74"/>
      <c r="F74"/>
      <c r="G74" s="212"/>
      <c r="H74" s="212"/>
      <c r="I74" s="212"/>
      <c r="J74" s="212"/>
      <c r="K74" s="212"/>
      <c r="L74" s="212"/>
    </row>
    <row r="75" spans="1:12" ht="12.75">
      <c r="A75" s="205"/>
      <c r="B75" s="205"/>
      <c r="C75"/>
      <c r="D75"/>
      <c r="E75"/>
      <c r="F75"/>
      <c r="G75"/>
      <c r="H75" s="212"/>
      <c r="I75" s="212"/>
      <c r="J75" s="212"/>
      <c r="K75" s="212"/>
      <c r="L75" s="212"/>
    </row>
    <row r="76" spans="1:12" ht="12.75">
      <c r="A76" s="212"/>
      <c r="B76" s="212"/>
      <c r="C76" s="140"/>
      <c r="D76" s="212"/>
      <c r="E76" s="212"/>
      <c r="F76" s="212"/>
      <c r="G76" s="212"/>
      <c r="H76" s="212"/>
      <c r="I76" s="212"/>
      <c r="J76" s="212"/>
      <c r="K76" s="212"/>
      <c r="L76" s="212"/>
    </row>
    <row r="77" spans="1:12" ht="12.75">
      <c r="A77" s="212"/>
      <c r="B77" s="212"/>
      <c r="C77" s="140"/>
      <c r="D77" s="212"/>
      <c r="E77" s="212"/>
      <c r="F77" s="212"/>
      <c r="G77" s="212"/>
      <c r="H77" s="212"/>
      <c r="I77" s="212"/>
      <c r="J77" s="212"/>
      <c r="K77" s="212"/>
      <c r="L77" s="212"/>
    </row>
    <row r="78" spans="1:11" ht="12.75">
      <c r="A78" s="205"/>
      <c r="B78" s="205"/>
      <c r="D78" s="205"/>
      <c r="E78" s="205"/>
      <c r="F78" s="205"/>
      <c r="K78" s="141"/>
    </row>
  </sheetData>
  <sheetProtection/>
  <mergeCells count="18">
    <mergeCell ref="A77:B77"/>
    <mergeCell ref="G77:L77"/>
    <mergeCell ref="G73:L73"/>
    <mergeCell ref="G74:L74"/>
    <mergeCell ref="A75:B75"/>
    <mergeCell ref="H75:L75"/>
    <mergeCell ref="A76:B76"/>
    <mergeCell ref="G76:L76"/>
    <mergeCell ref="A78:B78"/>
    <mergeCell ref="D77:F77"/>
    <mergeCell ref="D76:F76"/>
    <mergeCell ref="D78:F78"/>
    <mergeCell ref="A1:M1"/>
    <mergeCell ref="A2:L2"/>
    <mergeCell ref="A3:L3"/>
    <mergeCell ref="G70:L70"/>
    <mergeCell ref="G71:L71"/>
    <mergeCell ref="G72:L72"/>
  </mergeCells>
  <printOptions/>
  <pageMargins left="0.7480314960629921" right="0" top="0.4330708661417323" bottom="0.1968503937007874" header="0.35433070866141736" footer="0.2362204724409449"/>
  <pageSetup horizontalDpi="360" verticalDpi="36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R48" sqref="R48:R50"/>
    </sheetView>
  </sheetViews>
  <sheetFormatPr defaultColWidth="9.140625" defaultRowHeight="12.75"/>
  <cols>
    <col min="1" max="1" width="6.00390625" style="1" customWidth="1"/>
    <col min="2" max="2" width="18.421875" style="2" customWidth="1"/>
    <col min="3" max="3" width="5.28125" style="4" bestFit="1" customWidth="1"/>
    <col min="4" max="4" width="2.00390625" style="2" customWidth="1"/>
    <col min="5" max="5" width="12.57421875" style="2" customWidth="1"/>
    <col min="6" max="6" width="5.57421875" style="2" customWidth="1"/>
    <col min="7" max="7" width="2.00390625" style="5" bestFit="1" customWidth="1"/>
    <col min="8" max="8" width="5.140625" style="2" customWidth="1"/>
    <col min="9" max="9" width="3.28125" style="2" customWidth="1"/>
    <col min="10" max="10" width="0.2890625" style="2" hidden="1" customWidth="1"/>
    <col min="11" max="11" width="14.140625" style="1" customWidth="1"/>
    <col min="12" max="12" width="18.7109375" style="1" customWidth="1"/>
    <col min="13" max="13" width="9.8515625" style="1" customWidth="1"/>
    <col min="14" max="14" width="11.00390625" style="1" bestFit="1" customWidth="1"/>
    <col min="15" max="16384" width="9.140625" style="1" customWidth="1"/>
  </cols>
  <sheetData>
    <row r="1" spans="1:13" ht="12.7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50"/>
    </row>
    <row r="2" spans="1:13" ht="15">
      <c r="A2" s="203" t="s">
        <v>373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50"/>
    </row>
    <row r="3" spans="1:13" ht="15">
      <c r="A3" s="203" t="s">
        <v>682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19"/>
    </row>
    <row r="4" spans="3:7" ht="12.75">
      <c r="C4" s="2"/>
      <c r="G4" s="2"/>
    </row>
    <row r="5" spans="1:12" ht="12.75">
      <c r="A5" s="3" t="s">
        <v>186</v>
      </c>
      <c r="L5" s="3">
        <f>SUM(K6:K8)</f>
        <v>589383.75</v>
      </c>
    </row>
    <row r="6" spans="1:12" ht="12.75">
      <c r="A6" s="1" t="s">
        <v>187</v>
      </c>
      <c r="K6" s="1">
        <f>E7*B7</f>
        <v>587133.75</v>
      </c>
      <c r="L6" s="3"/>
    </row>
    <row r="7" spans="2:12" ht="12.75">
      <c r="B7" s="6">
        <f>L22</f>
        <v>1174267.5</v>
      </c>
      <c r="C7" s="7" t="s">
        <v>191</v>
      </c>
      <c r="D7" s="1" t="s">
        <v>193</v>
      </c>
      <c r="E7" s="8">
        <v>0.5</v>
      </c>
      <c r="F7" s="2" t="s">
        <v>328</v>
      </c>
      <c r="L7" s="3"/>
    </row>
    <row r="8" spans="1:12" ht="12.75">
      <c r="A8" s="1" t="s">
        <v>46</v>
      </c>
      <c r="K8" s="1">
        <f>E9*B9</f>
        <v>2250</v>
      </c>
      <c r="L8" s="3"/>
    </row>
    <row r="9" spans="2:12" ht="12.75">
      <c r="B9" s="6">
        <f>L28</f>
        <v>4500</v>
      </c>
      <c r="C9" s="7" t="s">
        <v>191</v>
      </c>
      <c r="D9" s="1" t="s">
        <v>193</v>
      </c>
      <c r="E9" s="8">
        <v>0.5</v>
      </c>
      <c r="F9" s="2" t="s">
        <v>328</v>
      </c>
      <c r="L9" s="3"/>
    </row>
    <row r="10" spans="2:12" ht="12.75">
      <c r="B10" s="9"/>
      <c r="C10" s="7"/>
      <c r="D10" s="1"/>
      <c r="E10" s="8"/>
      <c r="L10" s="3"/>
    </row>
    <row r="11" spans="1:12" ht="12.75">
      <c r="A11" s="3" t="s">
        <v>188</v>
      </c>
      <c r="B11" s="10"/>
      <c r="F11" s="4"/>
      <c r="L11" s="1">
        <f>E12*B12</f>
        <v>204520</v>
      </c>
    </row>
    <row r="12" spans="2:12" ht="12.75">
      <c r="B12" s="6">
        <f>L43+L45+L31+L47+L49</f>
        <v>409040</v>
      </c>
      <c r="C12" s="7" t="s">
        <v>191</v>
      </c>
      <c r="D12" s="1" t="s">
        <v>193</v>
      </c>
      <c r="E12" s="8">
        <v>0.5</v>
      </c>
      <c r="F12" s="2" t="s">
        <v>328</v>
      </c>
      <c r="L12" s="3"/>
    </row>
    <row r="13" ht="12.75">
      <c r="L13" s="3"/>
    </row>
    <row r="14" spans="1:12" ht="12.75">
      <c r="A14" s="3" t="s">
        <v>369</v>
      </c>
      <c r="L14" s="1">
        <f>E15*B15</f>
        <v>158780.75</v>
      </c>
    </row>
    <row r="15" spans="2:12" ht="12.75">
      <c r="B15" s="6">
        <f>L52</f>
        <v>1587807.5</v>
      </c>
      <c r="C15" s="7" t="s">
        <v>191</v>
      </c>
      <c r="D15" s="1" t="s">
        <v>193</v>
      </c>
      <c r="E15" s="8">
        <v>0.1</v>
      </c>
      <c r="F15" s="2" t="s">
        <v>328</v>
      </c>
      <c r="L15" s="3"/>
    </row>
    <row r="16" spans="2:12" ht="12.75">
      <c r="B16" s="9"/>
      <c r="C16" s="7"/>
      <c r="D16" s="1"/>
      <c r="E16" s="8"/>
      <c r="L16" s="3"/>
    </row>
    <row r="17" spans="1:12" ht="15.75">
      <c r="A17" s="11" t="s">
        <v>63</v>
      </c>
      <c r="B17" s="9"/>
      <c r="C17" s="7"/>
      <c r="D17" s="1"/>
      <c r="E17" s="8"/>
      <c r="L17" s="11">
        <f>SUM(L4:L15)</f>
        <v>952684.5</v>
      </c>
    </row>
    <row r="18" spans="1:12" ht="10.5" customHeight="1" thickBot="1">
      <c r="A18" s="12"/>
      <c r="B18" s="13"/>
      <c r="C18" s="14"/>
      <c r="D18" s="13"/>
      <c r="E18" s="13"/>
      <c r="F18" s="13"/>
      <c r="G18" s="15"/>
      <c r="H18" s="13"/>
      <c r="I18" s="13"/>
      <c r="J18" s="13"/>
      <c r="K18" s="16"/>
      <c r="L18" s="17"/>
    </row>
    <row r="19" spans="11:12" ht="12.75">
      <c r="K19" s="9"/>
      <c r="L19" s="3"/>
    </row>
    <row r="20" spans="1:12" ht="15">
      <c r="A20" s="18" t="s">
        <v>382</v>
      </c>
      <c r="L20" s="3"/>
    </row>
    <row r="21" spans="1:12" ht="15">
      <c r="A21" s="18"/>
      <c r="L21" s="3"/>
    </row>
    <row r="22" spans="1:12" ht="12.75">
      <c r="A22" s="3" t="s">
        <v>189</v>
      </c>
      <c r="L22" s="3">
        <f>SUM(K23:K25)</f>
        <v>1174267.5</v>
      </c>
    </row>
    <row r="23" spans="1:11" ht="12.75">
      <c r="A23" s="1" t="s">
        <v>352</v>
      </c>
      <c r="K23" s="1">
        <f>B24*E24</f>
        <v>646642.4999999999</v>
      </c>
    </row>
    <row r="24" spans="2:7" ht="12.75">
      <c r="B24" s="9">
        <v>1.13</v>
      </c>
      <c r="C24" s="4" t="s">
        <v>600</v>
      </c>
      <c r="D24" s="2" t="s">
        <v>193</v>
      </c>
      <c r="E24" s="68">
        <v>572250</v>
      </c>
      <c r="F24" s="2" t="s">
        <v>357</v>
      </c>
      <c r="G24" s="5" t="s">
        <v>191</v>
      </c>
    </row>
    <row r="25" spans="1:11" ht="12.75">
      <c r="A25" s="1" t="s">
        <v>353</v>
      </c>
      <c r="E25" s="104"/>
      <c r="K25" s="1">
        <f>E26*B26</f>
        <v>527625</v>
      </c>
    </row>
    <row r="26" spans="2:7" ht="12.75">
      <c r="B26" s="9">
        <v>1.5</v>
      </c>
      <c r="C26" s="4" t="s">
        <v>600</v>
      </c>
      <c r="D26" s="2" t="s">
        <v>193</v>
      </c>
      <c r="E26" s="68">
        <v>351750</v>
      </c>
      <c r="F26" s="2" t="s">
        <v>357</v>
      </c>
      <c r="G26" s="5" t="s">
        <v>191</v>
      </c>
    </row>
    <row r="27" spans="2:5" ht="12.75">
      <c r="B27" s="9"/>
      <c r="E27" s="6"/>
    </row>
    <row r="28" spans="1:12" ht="12.75">
      <c r="A28" s="3" t="s">
        <v>354</v>
      </c>
      <c r="L28" s="19">
        <v>4500</v>
      </c>
    </row>
    <row r="29" spans="1:2" ht="12.75">
      <c r="A29" s="96" t="s">
        <v>374</v>
      </c>
      <c r="B29" s="123"/>
    </row>
    <row r="30" ht="12.75">
      <c r="K30" s="19"/>
    </row>
    <row r="31" spans="1:12" ht="12.75">
      <c r="A31" s="3" t="s">
        <v>190</v>
      </c>
      <c r="L31" s="3">
        <f>SUM(K32:K40)</f>
        <v>119040</v>
      </c>
    </row>
    <row r="32" spans="1:11" ht="12.75">
      <c r="A32" s="1" t="s">
        <v>359</v>
      </c>
      <c r="K32" s="1">
        <f>E33*B33</f>
        <v>30000</v>
      </c>
    </row>
    <row r="33" spans="2:8" ht="12.75">
      <c r="B33" s="9">
        <v>2500</v>
      </c>
      <c r="C33" s="4" t="s">
        <v>110</v>
      </c>
      <c r="D33" s="2" t="s">
        <v>193</v>
      </c>
      <c r="E33" s="105">
        <v>12</v>
      </c>
      <c r="F33" s="104" t="s">
        <v>362</v>
      </c>
      <c r="G33" s="108" t="s">
        <v>191</v>
      </c>
      <c r="H33" s="104"/>
    </row>
    <row r="34" spans="1:11" ht="12.75">
      <c r="A34" s="1" t="s">
        <v>360</v>
      </c>
      <c r="E34" s="106"/>
      <c r="F34" s="104"/>
      <c r="G34" s="108"/>
      <c r="H34" s="104"/>
      <c r="K34" s="1">
        <f>E35*B35</f>
        <v>21000</v>
      </c>
    </row>
    <row r="35" spans="2:8" ht="12.75">
      <c r="B35" s="9">
        <v>1750</v>
      </c>
      <c r="C35" s="4" t="s">
        <v>110</v>
      </c>
      <c r="D35" s="2" t="s">
        <v>193</v>
      </c>
      <c r="E35" s="105">
        <v>12</v>
      </c>
      <c r="F35" s="104" t="s">
        <v>362</v>
      </c>
      <c r="G35" s="108" t="s">
        <v>191</v>
      </c>
      <c r="H35" s="104"/>
    </row>
    <row r="36" spans="1:11" ht="12.75">
      <c r="A36" s="1" t="s">
        <v>140</v>
      </c>
      <c r="E36" s="106"/>
      <c r="F36" s="104"/>
      <c r="G36" s="108"/>
      <c r="H36" s="104"/>
      <c r="K36" s="1">
        <f>H37*E37*B37</f>
        <v>40824</v>
      </c>
    </row>
    <row r="37" spans="2:9" ht="12.75">
      <c r="B37" s="9">
        <v>1134</v>
      </c>
      <c r="C37" s="4" t="s">
        <v>110</v>
      </c>
      <c r="D37" s="2" t="s">
        <v>193</v>
      </c>
      <c r="E37" s="105">
        <v>12</v>
      </c>
      <c r="F37" s="104" t="s">
        <v>363</v>
      </c>
      <c r="G37" s="108" t="s">
        <v>222</v>
      </c>
      <c r="H37" s="107">
        <v>3</v>
      </c>
      <c r="I37" s="2" t="s">
        <v>346</v>
      </c>
    </row>
    <row r="38" spans="1:11" ht="12.75">
      <c r="A38" s="1" t="s">
        <v>361</v>
      </c>
      <c r="E38" s="106"/>
      <c r="F38" s="104"/>
      <c r="G38" s="108"/>
      <c r="H38" s="104"/>
      <c r="K38" s="1">
        <f>E39*B39</f>
        <v>13608</v>
      </c>
    </row>
    <row r="39" spans="2:8" ht="12.75">
      <c r="B39" s="9">
        <v>1134</v>
      </c>
      <c r="C39" s="4" t="s">
        <v>110</v>
      </c>
      <c r="D39" s="2" t="s">
        <v>193</v>
      </c>
      <c r="E39" s="105">
        <v>12</v>
      </c>
      <c r="F39" s="104" t="s">
        <v>362</v>
      </c>
      <c r="G39" s="108" t="s">
        <v>191</v>
      </c>
      <c r="H39" s="104"/>
    </row>
    <row r="40" spans="1:11" ht="12.75">
      <c r="A40" s="1" t="s">
        <v>375</v>
      </c>
      <c r="E40" s="106"/>
      <c r="F40" s="104"/>
      <c r="G40" s="108"/>
      <c r="H40" s="104"/>
      <c r="K40" s="1">
        <f>E41*B41</f>
        <v>13608</v>
      </c>
    </row>
    <row r="41" spans="2:8" ht="12.75">
      <c r="B41" s="9">
        <v>1134</v>
      </c>
      <c r="C41" s="4" t="s">
        <v>110</v>
      </c>
      <c r="D41" s="2" t="s">
        <v>193</v>
      </c>
      <c r="E41" s="105">
        <v>12</v>
      </c>
      <c r="F41" s="104" t="s">
        <v>362</v>
      </c>
      <c r="G41" s="108" t="s">
        <v>191</v>
      </c>
      <c r="H41" s="104"/>
    </row>
    <row r="42" spans="2:10" ht="12.75">
      <c r="B42" s="1"/>
      <c r="C42" s="1"/>
      <c r="D42" s="1"/>
      <c r="E42" s="67"/>
      <c r="F42" s="67"/>
      <c r="G42" s="67"/>
      <c r="H42" s="67"/>
      <c r="I42" s="1"/>
      <c r="J42" s="1"/>
    </row>
    <row r="43" spans="1:12" ht="12.75">
      <c r="A43" s="3" t="s">
        <v>364</v>
      </c>
      <c r="B43" s="10"/>
      <c r="E43" s="106"/>
      <c r="F43" s="109"/>
      <c r="G43" s="108"/>
      <c r="H43" s="104"/>
      <c r="L43" s="1">
        <f>E44*B44</f>
        <v>286000</v>
      </c>
    </row>
    <row r="44" spans="2:8" ht="12.75">
      <c r="B44" s="60">
        <v>110</v>
      </c>
      <c r="C44" s="4" t="s">
        <v>84</v>
      </c>
      <c r="D44" s="2" t="s">
        <v>193</v>
      </c>
      <c r="E44" s="104">
        <v>2600</v>
      </c>
      <c r="F44" s="104" t="s">
        <v>356</v>
      </c>
      <c r="G44" s="108" t="s">
        <v>191</v>
      </c>
      <c r="H44" s="104"/>
    </row>
    <row r="45" spans="1:12" ht="12.75">
      <c r="A45" s="3" t="s">
        <v>365</v>
      </c>
      <c r="B45" s="61"/>
      <c r="E45" s="21"/>
      <c r="F45" s="4"/>
      <c r="L45" s="1">
        <f>E46*B46*H46</f>
        <v>0</v>
      </c>
    </row>
    <row r="46" spans="2:8" ht="12.75">
      <c r="B46" s="60"/>
      <c r="H46" s="161"/>
    </row>
    <row r="47" spans="1:12" ht="12.75">
      <c r="A47" s="3" t="s">
        <v>366</v>
      </c>
      <c r="L47" s="9">
        <v>2000</v>
      </c>
    </row>
    <row r="48" ht="12.75">
      <c r="A48" s="3"/>
    </row>
    <row r="49" spans="1:12" ht="12.75">
      <c r="A49" s="3" t="s">
        <v>367</v>
      </c>
      <c r="L49" s="9">
        <v>2000</v>
      </c>
    </row>
    <row r="50" spans="1:12" ht="12.75">
      <c r="A50" s="3"/>
      <c r="L50" s="2"/>
    </row>
    <row r="51" ht="12.75">
      <c r="A51" s="3"/>
    </row>
    <row r="52" spans="1:12" ht="15">
      <c r="A52" s="24" t="s">
        <v>150</v>
      </c>
      <c r="L52" s="3">
        <f>SUM(L22:L50)</f>
        <v>1587807.5</v>
      </c>
    </row>
    <row r="53" spans="1:7" ht="12.75">
      <c r="A53" s="1" t="s">
        <v>440</v>
      </c>
      <c r="B53" s="1"/>
      <c r="C53" s="2"/>
      <c r="G53" s="2"/>
    </row>
    <row r="54" spans="2:7" ht="12.75">
      <c r="B54" s="1" t="s">
        <v>372</v>
      </c>
      <c r="C54" s="2"/>
      <c r="G54" s="2"/>
    </row>
    <row r="55" spans="2:7" ht="12.75">
      <c r="B55" s="1" t="s">
        <v>36</v>
      </c>
      <c r="C55" s="2"/>
      <c r="G55" s="2"/>
    </row>
    <row r="56" spans="2:10" ht="12.75">
      <c r="B56" s="1" t="s">
        <v>611</v>
      </c>
      <c r="C56" s="1"/>
      <c r="D56" s="1"/>
      <c r="E56" s="1"/>
      <c r="F56" s="1"/>
      <c r="G56" s="2"/>
      <c r="H56" s="1"/>
      <c r="I56" s="1"/>
      <c r="J56" s="1"/>
    </row>
    <row r="57" spans="2:7" ht="12.75">
      <c r="B57" s="1"/>
      <c r="C57" s="2"/>
      <c r="G57" s="2"/>
    </row>
    <row r="58" spans="2:10" ht="12.75">
      <c r="B58" s="1"/>
      <c r="C58" s="1"/>
      <c r="D58" s="7"/>
      <c r="E58" s="1"/>
      <c r="F58" s="1"/>
      <c r="G58" s="1"/>
      <c r="H58" s="8"/>
      <c r="I58" s="1"/>
      <c r="J58" s="1"/>
    </row>
    <row r="59" spans="2:10" ht="11.25" customHeight="1">
      <c r="B59" s="1"/>
      <c r="C59" s="1"/>
      <c r="D59" s="7"/>
      <c r="E59" s="1"/>
      <c r="F59" s="1"/>
      <c r="G59" s="1"/>
      <c r="H59" s="8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7" ht="6" customHeight="1">
      <c r="B61" s="1"/>
      <c r="C61" s="2"/>
      <c r="G61" s="2"/>
    </row>
    <row r="62" spans="2:7" ht="12.75">
      <c r="B62" s="1"/>
      <c r="C62" s="2"/>
      <c r="G62" s="2"/>
    </row>
    <row r="63" spans="2:7" ht="6" customHeight="1">
      <c r="B63" s="1"/>
      <c r="C63" s="2"/>
      <c r="G63" s="2"/>
    </row>
    <row r="64" spans="2:7" ht="12.75">
      <c r="B64" s="1"/>
      <c r="C64" s="2"/>
      <c r="G64" s="2"/>
    </row>
    <row r="65" spans="2:7" ht="6" customHeight="1">
      <c r="B65" s="1"/>
      <c r="C65" s="2"/>
      <c r="G65" s="2"/>
    </row>
    <row r="66" spans="2:7" ht="12.75">
      <c r="B66" s="1"/>
      <c r="C66" s="2"/>
      <c r="G66" s="2"/>
    </row>
    <row r="67" spans="2:7" ht="12.75">
      <c r="B67" s="1"/>
      <c r="C67" s="2"/>
      <c r="G67" s="2"/>
    </row>
    <row r="68" spans="2:7" ht="12.75">
      <c r="B68" s="1"/>
      <c r="C68" s="2"/>
      <c r="G68" s="2"/>
    </row>
    <row r="69" spans="2:7" ht="12.75">
      <c r="B69" s="1"/>
      <c r="C69" s="2"/>
      <c r="G69" s="2"/>
    </row>
    <row r="70" spans="3:7" ht="6" customHeight="1">
      <c r="C70" s="2"/>
      <c r="G70" s="2"/>
    </row>
    <row r="71" spans="2:10" ht="12.75">
      <c r="B71" s="1"/>
      <c r="C71" s="1"/>
      <c r="D71" s="1"/>
      <c r="E71" s="1"/>
      <c r="F71" s="1"/>
      <c r="G71" s="2"/>
      <c r="H71" s="1"/>
      <c r="I71" s="1"/>
      <c r="J71" s="1"/>
    </row>
    <row r="72" spans="2:10" ht="12.75">
      <c r="B72" s="1"/>
      <c r="C72" s="1"/>
      <c r="D72" s="1"/>
      <c r="E72" s="1"/>
      <c r="F72" s="1"/>
      <c r="G72" s="2"/>
      <c r="H72" s="1"/>
      <c r="I72" s="1"/>
      <c r="J72" s="1"/>
    </row>
  </sheetData>
  <sheetProtection/>
  <mergeCells count="3">
    <mergeCell ref="A2:L2"/>
    <mergeCell ref="A3:L3"/>
    <mergeCell ref="A1:L1"/>
  </mergeCells>
  <printOptions/>
  <pageMargins left="1.141732283464567" right="0.5511811023622047" top="0.984251968503937" bottom="0.6299212598425197" header="0.5118110236220472" footer="0.5118110236220472"/>
  <pageSetup horizontalDpi="600" verticalDpi="600" orientation="portrait" paperSize="9" scale="84" r:id="rId1"/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25">
      <selection activeCell="A64" sqref="A64:IV64"/>
    </sheetView>
  </sheetViews>
  <sheetFormatPr defaultColWidth="9.140625" defaultRowHeight="12.75"/>
  <cols>
    <col min="1" max="1" width="5.7109375" style="1" customWidth="1"/>
    <col min="2" max="2" width="14.140625" style="1" customWidth="1"/>
    <col min="3" max="3" width="5.28125" style="1" bestFit="1" customWidth="1"/>
    <col min="4" max="4" width="2.00390625" style="1" bestFit="1" customWidth="1"/>
    <col min="5" max="5" width="6.57421875" style="1" bestFit="1" customWidth="1"/>
    <col min="6" max="6" width="3.00390625" style="1" bestFit="1" customWidth="1"/>
    <col min="7" max="7" width="2.00390625" style="1" bestFit="1" customWidth="1"/>
    <col min="8" max="8" width="6.421875" style="1" bestFit="1" customWidth="1"/>
    <col min="9" max="9" width="3.57421875" style="1" bestFit="1" customWidth="1"/>
    <col min="10" max="10" width="1.57421875" style="1" bestFit="1" customWidth="1"/>
    <col min="11" max="11" width="19.00390625" style="1" bestFit="1" customWidth="1"/>
    <col min="12" max="12" width="16.28125" style="1" customWidth="1"/>
    <col min="13" max="13" width="19.00390625" style="1" customWidth="1"/>
    <col min="14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203" t="s">
        <v>219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">
      <c r="A3" s="203" t="s">
        <v>692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3:12" ht="15">
      <c r="C4" s="7"/>
      <c r="G4" s="8"/>
      <c r="K4" s="26"/>
      <c r="L4" s="26"/>
    </row>
    <row r="5" spans="1:12" ht="12.75">
      <c r="A5" s="3" t="s">
        <v>176</v>
      </c>
      <c r="C5" s="7"/>
      <c r="G5" s="8"/>
      <c r="L5" s="43">
        <f>SUM(K6:K6)</f>
        <v>2537.5</v>
      </c>
    </row>
    <row r="6" spans="1:12" ht="12.75">
      <c r="A6" s="1" t="s">
        <v>209</v>
      </c>
      <c r="B6" s="1" t="s">
        <v>145</v>
      </c>
      <c r="C6" s="7"/>
      <c r="G6" s="8"/>
      <c r="K6" s="1">
        <f>E7*B7</f>
        <v>2537.5</v>
      </c>
      <c r="L6" s="43"/>
    </row>
    <row r="7" spans="2:19" ht="15">
      <c r="B7" s="9">
        <v>7.25</v>
      </c>
      <c r="C7" s="7" t="s">
        <v>204</v>
      </c>
      <c r="D7" s="1" t="s">
        <v>193</v>
      </c>
      <c r="E7" s="8">
        <v>350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2" ht="12.75">
      <c r="A8" s="3" t="s">
        <v>177</v>
      </c>
      <c r="C8" s="7"/>
      <c r="G8" s="8"/>
      <c r="L8" s="43">
        <f>SUM(K9:K10)</f>
        <v>102787.18000000001</v>
      </c>
    </row>
    <row r="9" spans="1:11" ht="12.75">
      <c r="A9" s="1" t="s">
        <v>178</v>
      </c>
      <c r="C9" s="7"/>
      <c r="G9" s="8"/>
      <c r="K9" s="9">
        <v>89707.88</v>
      </c>
    </row>
    <row r="10" spans="1:12" ht="12.75">
      <c r="A10" s="1" t="s">
        <v>180</v>
      </c>
      <c r="C10" s="7"/>
      <c r="G10" s="8"/>
      <c r="K10" s="9">
        <v>13079.3</v>
      </c>
      <c r="L10" s="43"/>
    </row>
    <row r="11" spans="3:12" ht="12.75">
      <c r="C11" s="7"/>
      <c r="G11" s="8"/>
      <c r="L11" s="43"/>
    </row>
    <row r="12" spans="1:12" ht="12.75">
      <c r="A12" s="3" t="s">
        <v>181</v>
      </c>
      <c r="C12" s="7"/>
      <c r="G12" s="8"/>
      <c r="L12" s="43">
        <f>SUM(K13:K14)</f>
        <v>4733.24</v>
      </c>
    </row>
    <row r="13" spans="1:12" ht="12.75">
      <c r="A13" s="1" t="s">
        <v>182</v>
      </c>
      <c r="C13" s="7"/>
      <c r="G13" s="8"/>
      <c r="K13" s="9">
        <v>3021.04</v>
      </c>
      <c r="L13" s="43"/>
    </row>
    <row r="14" spans="1:12" ht="12.75">
      <c r="A14" s="1" t="s">
        <v>341</v>
      </c>
      <c r="C14" s="7"/>
      <c r="G14" s="8"/>
      <c r="K14" s="9">
        <v>1712.2</v>
      </c>
      <c r="L14" s="43"/>
    </row>
    <row r="15" spans="3:12" ht="12.75">
      <c r="C15" s="7"/>
      <c r="G15" s="8"/>
      <c r="K15" s="9"/>
      <c r="L15" s="43"/>
    </row>
    <row r="16" spans="1:12" ht="12.75">
      <c r="A16" s="3" t="s">
        <v>220</v>
      </c>
      <c r="C16" s="7"/>
      <c r="G16" s="8"/>
      <c r="L16" s="43">
        <f>SUM(K17:K50)</f>
        <v>296840</v>
      </c>
    </row>
    <row r="17" spans="1:11" ht="12.75">
      <c r="A17" s="1" t="s">
        <v>231</v>
      </c>
      <c r="B17" s="1" t="s">
        <v>221</v>
      </c>
      <c r="C17" s="7"/>
      <c r="G17" s="8"/>
      <c r="K17" s="6">
        <f>H18*E18*B18</f>
        <v>275000</v>
      </c>
    </row>
    <row r="18" spans="2:11" ht="12.75">
      <c r="B18" s="9">
        <v>275</v>
      </c>
      <c r="C18" s="7" t="s">
        <v>86</v>
      </c>
      <c r="D18" s="1" t="s">
        <v>193</v>
      </c>
      <c r="E18" s="102">
        <v>20</v>
      </c>
      <c r="F18" s="7" t="s">
        <v>194</v>
      </c>
      <c r="G18" s="8" t="s">
        <v>222</v>
      </c>
      <c r="H18" s="67">
        <v>50</v>
      </c>
      <c r="I18" s="1" t="s">
        <v>223</v>
      </c>
      <c r="J18" s="1" t="s">
        <v>328</v>
      </c>
      <c r="K18" s="9"/>
    </row>
    <row r="19" spans="1:12" ht="12.75">
      <c r="A19" s="1" t="s">
        <v>208</v>
      </c>
      <c r="B19" s="1" t="s">
        <v>224</v>
      </c>
      <c r="C19" s="7"/>
      <c r="E19" s="67"/>
      <c r="G19" s="8"/>
      <c r="K19" s="1">
        <f>E20*B20</f>
        <v>750</v>
      </c>
      <c r="L19" s="44"/>
    </row>
    <row r="20" spans="2:12" ht="12.75">
      <c r="B20" s="9">
        <v>15</v>
      </c>
      <c r="C20" s="7" t="s">
        <v>86</v>
      </c>
      <c r="D20" s="1" t="s">
        <v>193</v>
      </c>
      <c r="E20" s="102">
        <v>50</v>
      </c>
      <c r="F20" s="7" t="s">
        <v>194</v>
      </c>
      <c r="G20" s="8" t="s">
        <v>328</v>
      </c>
      <c r="H20" s="1" t="s">
        <v>191</v>
      </c>
      <c r="I20" s="1" t="s">
        <v>191</v>
      </c>
      <c r="L20" s="44"/>
    </row>
    <row r="21" spans="1:12" ht="12.75">
      <c r="A21" s="1" t="s">
        <v>206</v>
      </c>
      <c r="B21" s="1" t="s">
        <v>225</v>
      </c>
      <c r="C21" s="7"/>
      <c r="E21" s="67"/>
      <c r="G21" s="8"/>
      <c r="K21" s="6">
        <f>B22*E22</f>
        <v>750</v>
      </c>
      <c r="L21" s="44"/>
    </row>
    <row r="22" spans="2:12" ht="12.75">
      <c r="B22" s="66">
        <v>15</v>
      </c>
      <c r="C22" s="7" t="s">
        <v>86</v>
      </c>
      <c r="D22" s="1" t="s">
        <v>193</v>
      </c>
      <c r="E22" s="102">
        <v>50</v>
      </c>
      <c r="F22" s="7" t="s">
        <v>194</v>
      </c>
      <c r="G22" s="8" t="s">
        <v>222</v>
      </c>
      <c r="H22" s="8" t="s">
        <v>226</v>
      </c>
      <c r="I22" s="1" t="s">
        <v>328</v>
      </c>
      <c r="L22" s="44"/>
    </row>
    <row r="23" spans="1:12" ht="12.75">
      <c r="A23" s="1" t="s">
        <v>232</v>
      </c>
      <c r="B23" s="1" t="s">
        <v>227</v>
      </c>
      <c r="C23" s="7"/>
      <c r="E23" s="67"/>
      <c r="G23" s="8"/>
      <c r="K23" s="1">
        <f>E24*B24</f>
        <v>500</v>
      </c>
      <c r="L23" s="44"/>
    </row>
    <row r="24" spans="2:14" ht="12.75">
      <c r="B24" s="66">
        <v>10</v>
      </c>
      <c r="C24" s="7" t="s">
        <v>86</v>
      </c>
      <c r="D24" s="1" t="s">
        <v>193</v>
      </c>
      <c r="E24" s="102">
        <v>50</v>
      </c>
      <c r="F24" s="7" t="s">
        <v>194</v>
      </c>
      <c r="G24" s="8" t="s">
        <v>222</v>
      </c>
      <c r="H24" s="8" t="s">
        <v>228</v>
      </c>
      <c r="I24" s="1" t="s">
        <v>328</v>
      </c>
      <c r="L24" s="44"/>
      <c r="N24" s="1" t="s">
        <v>572</v>
      </c>
    </row>
    <row r="25" spans="1:12" ht="12.75">
      <c r="A25" s="1" t="s">
        <v>233</v>
      </c>
      <c r="B25" s="1" t="s">
        <v>229</v>
      </c>
      <c r="C25" s="7"/>
      <c r="E25" s="67"/>
      <c r="G25" s="8"/>
      <c r="K25" s="6">
        <f>E26*B26</f>
        <v>240</v>
      </c>
      <c r="L25" s="44"/>
    </row>
    <row r="26" spans="2:12" ht="12.75">
      <c r="B26" s="9">
        <v>4.8</v>
      </c>
      <c r="C26" s="7" t="s">
        <v>86</v>
      </c>
      <c r="D26" s="1" t="s">
        <v>193</v>
      </c>
      <c r="E26" s="102">
        <v>50</v>
      </c>
      <c r="F26" s="7" t="s">
        <v>194</v>
      </c>
      <c r="G26" s="8" t="s">
        <v>222</v>
      </c>
      <c r="H26" s="8" t="s">
        <v>228</v>
      </c>
      <c r="I26" s="1" t="s">
        <v>328</v>
      </c>
      <c r="K26" s="6"/>
      <c r="L26" s="44"/>
    </row>
    <row r="27" spans="1:12" ht="12.75">
      <c r="A27" s="1" t="s">
        <v>234</v>
      </c>
      <c r="B27" s="1" t="s">
        <v>230</v>
      </c>
      <c r="C27" s="7"/>
      <c r="E27" s="67"/>
      <c r="G27" s="8"/>
      <c r="K27" s="6">
        <f>B28*E28</f>
        <v>350</v>
      </c>
      <c r="L27" s="44"/>
    </row>
    <row r="28" spans="2:12" ht="12.75">
      <c r="B28" s="9">
        <v>7</v>
      </c>
      <c r="C28" s="7" t="s">
        <v>86</v>
      </c>
      <c r="D28" s="1" t="s">
        <v>193</v>
      </c>
      <c r="E28" s="102">
        <v>50</v>
      </c>
      <c r="F28" s="7" t="s">
        <v>194</v>
      </c>
      <c r="G28" s="8" t="s">
        <v>222</v>
      </c>
      <c r="H28" s="8" t="s">
        <v>228</v>
      </c>
      <c r="I28" s="1" t="s">
        <v>328</v>
      </c>
      <c r="K28" s="6"/>
      <c r="L28" s="44"/>
    </row>
    <row r="29" spans="1:12" ht="12.75">
      <c r="A29" s="1" t="s">
        <v>235</v>
      </c>
      <c r="B29" s="1" t="s">
        <v>243</v>
      </c>
      <c r="C29" s="7"/>
      <c r="E29" s="67"/>
      <c r="G29" s="8"/>
      <c r="K29" s="6">
        <f>B30*E30</f>
        <v>500</v>
      </c>
      <c r="L29" s="44"/>
    </row>
    <row r="30" spans="2:14" ht="12.75">
      <c r="B30" s="9">
        <v>10</v>
      </c>
      <c r="C30" s="7" t="s">
        <v>86</v>
      </c>
      <c r="D30" s="1" t="s">
        <v>193</v>
      </c>
      <c r="E30" s="102">
        <v>50</v>
      </c>
      <c r="F30" s="7" t="s">
        <v>194</v>
      </c>
      <c r="G30" s="8" t="s">
        <v>222</v>
      </c>
      <c r="H30" s="8" t="s">
        <v>228</v>
      </c>
      <c r="I30" s="1" t="s">
        <v>328</v>
      </c>
      <c r="K30" s="6"/>
      <c r="L30" s="44"/>
      <c r="N30" s="1" t="s">
        <v>573</v>
      </c>
    </row>
    <row r="31" spans="1:12" ht="12.75">
      <c r="A31" s="1" t="s">
        <v>236</v>
      </c>
      <c r="B31" s="1" t="s">
        <v>244</v>
      </c>
      <c r="C31" s="7"/>
      <c r="E31" s="67"/>
      <c r="G31" s="8"/>
      <c r="K31" s="6">
        <f>B32*E32</f>
        <v>150</v>
      </c>
      <c r="L31" s="44"/>
    </row>
    <row r="32" spans="2:12" ht="12.75">
      <c r="B32" s="9">
        <v>3</v>
      </c>
      <c r="C32" s="7" t="s">
        <v>86</v>
      </c>
      <c r="D32" s="1" t="s">
        <v>193</v>
      </c>
      <c r="E32" s="102">
        <v>50</v>
      </c>
      <c r="F32" s="7" t="s">
        <v>194</v>
      </c>
      <c r="G32" s="8" t="s">
        <v>222</v>
      </c>
      <c r="H32" s="8" t="s">
        <v>228</v>
      </c>
      <c r="I32" s="1" t="s">
        <v>328</v>
      </c>
      <c r="K32" s="6"/>
      <c r="L32" s="44"/>
    </row>
    <row r="33" spans="1:12" ht="12.75">
      <c r="A33" s="1" t="s">
        <v>237</v>
      </c>
      <c r="B33" s="1" t="s">
        <v>245</v>
      </c>
      <c r="C33" s="7"/>
      <c r="E33" s="67"/>
      <c r="G33" s="8"/>
      <c r="K33" s="6">
        <f>B34*E34*H34</f>
        <v>5000</v>
      </c>
      <c r="L33" s="44"/>
    </row>
    <row r="34" spans="2:12" ht="12.75">
      <c r="B34" s="9">
        <v>5</v>
      </c>
      <c r="C34" s="7" t="s">
        <v>86</v>
      </c>
      <c r="D34" s="1" t="s">
        <v>193</v>
      </c>
      <c r="E34" s="102">
        <v>50</v>
      </c>
      <c r="F34" s="7" t="s">
        <v>194</v>
      </c>
      <c r="G34" s="8" t="s">
        <v>222</v>
      </c>
      <c r="H34" s="101">
        <v>20</v>
      </c>
      <c r="I34" s="1" t="s">
        <v>342</v>
      </c>
      <c r="L34" s="44"/>
    </row>
    <row r="35" spans="1:12" ht="12.75">
      <c r="A35" s="1" t="s">
        <v>238</v>
      </c>
      <c r="B35" s="1" t="s">
        <v>246</v>
      </c>
      <c r="C35" s="7"/>
      <c r="E35" s="67"/>
      <c r="G35" s="8"/>
      <c r="H35" s="67"/>
      <c r="K35" s="6"/>
      <c r="L35" s="44"/>
    </row>
    <row r="36" spans="2:12" ht="12.75">
      <c r="B36" s="9">
        <v>7</v>
      </c>
      <c r="C36" s="7" t="s">
        <v>86</v>
      </c>
      <c r="D36" s="1" t="s">
        <v>193</v>
      </c>
      <c r="E36" s="102">
        <v>50</v>
      </c>
      <c r="F36" s="7" t="s">
        <v>194</v>
      </c>
      <c r="G36" s="8" t="s">
        <v>222</v>
      </c>
      <c r="H36" s="101">
        <v>20</v>
      </c>
      <c r="I36" s="1" t="s">
        <v>342</v>
      </c>
      <c r="K36" s="6">
        <f>B36*E36*H36</f>
        <v>7000</v>
      </c>
      <c r="L36" s="44"/>
    </row>
    <row r="37" spans="1:12" ht="12.75">
      <c r="A37" s="1" t="s">
        <v>239</v>
      </c>
      <c r="B37" s="1" t="s">
        <v>247</v>
      </c>
      <c r="C37" s="7"/>
      <c r="E37" s="67"/>
      <c r="G37" s="8"/>
      <c r="L37" s="44"/>
    </row>
    <row r="38" spans="2:12" ht="12.75">
      <c r="B38" s="9">
        <v>2.9</v>
      </c>
      <c r="C38" s="7" t="s">
        <v>86</v>
      </c>
      <c r="D38" s="1" t="s">
        <v>193</v>
      </c>
      <c r="E38" s="102">
        <v>50</v>
      </c>
      <c r="F38" s="7" t="s">
        <v>194</v>
      </c>
      <c r="G38" s="8" t="s">
        <v>222</v>
      </c>
      <c r="H38" s="8" t="s">
        <v>228</v>
      </c>
      <c r="I38" s="1" t="s">
        <v>328</v>
      </c>
      <c r="K38" s="6">
        <f>B38*E38</f>
        <v>145</v>
      </c>
      <c r="L38" s="44"/>
    </row>
    <row r="39" spans="1:12" ht="12.75">
      <c r="A39" s="1" t="s">
        <v>240</v>
      </c>
      <c r="B39" s="1" t="s">
        <v>248</v>
      </c>
      <c r="C39" s="7"/>
      <c r="E39" s="67"/>
      <c r="G39" s="8"/>
      <c r="K39" s="6">
        <f>B40*E40*H40</f>
        <v>1000</v>
      </c>
      <c r="L39" s="44"/>
    </row>
    <row r="40" spans="2:12" ht="12.75">
      <c r="B40" s="9">
        <v>10</v>
      </c>
      <c r="C40" s="7" t="s">
        <v>86</v>
      </c>
      <c r="D40" s="1" t="s">
        <v>193</v>
      </c>
      <c r="E40" s="102">
        <v>50</v>
      </c>
      <c r="F40" s="7" t="s">
        <v>194</v>
      </c>
      <c r="G40" s="8" t="s">
        <v>222</v>
      </c>
      <c r="H40" s="101">
        <v>2</v>
      </c>
      <c r="I40" s="1" t="s">
        <v>342</v>
      </c>
      <c r="K40" s="6"/>
      <c r="L40" s="44"/>
    </row>
    <row r="41" spans="1:12" ht="12.75">
      <c r="A41" s="1" t="s">
        <v>241</v>
      </c>
      <c r="B41" s="1" t="s">
        <v>249</v>
      </c>
      <c r="C41" s="7"/>
      <c r="E41" s="67"/>
      <c r="G41" s="8"/>
      <c r="K41" s="6">
        <f>B42*E42</f>
        <v>275</v>
      </c>
      <c r="L41" s="44"/>
    </row>
    <row r="42" spans="2:12" ht="12.75">
      <c r="B42" s="9">
        <v>5.5</v>
      </c>
      <c r="C42" s="7" t="s">
        <v>86</v>
      </c>
      <c r="D42" s="1" t="s">
        <v>193</v>
      </c>
      <c r="E42" s="102">
        <v>50</v>
      </c>
      <c r="F42" s="7" t="s">
        <v>194</v>
      </c>
      <c r="G42" s="8" t="s">
        <v>222</v>
      </c>
      <c r="H42" s="8" t="s">
        <v>228</v>
      </c>
      <c r="I42" s="1" t="s">
        <v>328</v>
      </c>
      <c r="K42" s="6"/>
      <c r="L42" s="44"/>
    </row>
    <row r="43" spans="1:12" ht="12.75">
      <c r="A43" s="1" t="s">
        <v>242</v>
      </c>
      <c r="B43" s="1" t="s">
        <v>250</v>
      </c>
      <c r="C43" s="7"/>
      <c r="E43" s="67"/>
      <c r="G43" s="8"/>
      <c r="K43" s="6">
        <f>B44*E44</f>
        <v>250</v>
      </c>
      <c r="L43" s="44"/>
    </row>
    <row r="44" spans="2:12" ht="12.75">
      <c r="B44" s="9">
        <v>5</v>
      </c>
      <c r="C44" s="7" t="s">
        <v>86</v>
      </c>
      <c r="D44" s="1" t="s">
        <v>193</v>
      </c>
      <c r="E44" s="102">
        <v>50</v>
      </c>
      <c r="F44" s="7" t="s">
        <v>194</v>
      </c>
      <c r="G44" s="8" t="s">
        <v>222</v>
      </c>
      <c r="H44" s="8" t="s">
        <v>228</v>
      </c>
      <c r="I44" s="1" t="s">
        <v>328</v>
      </c>
      <c r="K44" s="6"/>
      <c r="L44" s="44"/>
    </row>
    <row r="45" spans="1:12" ht="12.75">
      <c r="A45" s="1" t="s">
        <v>251</v>
      </c>
      <c r="B45" s="1" t="s">
        <v>252</v>
      </c>
      <c r="C45" s="7"/>
      <c r="E45" s="67"/>
      <c r="G45" s="8"/>
      <c r="K45" s="6">
        <f>B46*E46</f>
        <v>1750</v>
      </c>
      <c r="L45" s="44"/>
    </row>
    <row r="46" spans="2:12" ht="12.75">
      <c r="B46" s="9">
        <v>350</v>
      </c>
      <c r="C46" s="7" t="s">
        <v>86</v>
      </c>
      <c r="D46" s="1" t="s">
        <v>193</v>
      </c>
      <c r="E46" s="102">
        <v>5</v>
      </c>
      <c r="F46" s="7" t="s">
        <v>194</v>
      </c>
      <c r="G46" s="8" t="s">
        <v>191</v>
      </c>
      <c r="H46" s="8" t="s">
        <v>191</v>
      </c>
      <c r="K46" s="9"/>
      <c r="L46" s="44"/>
    </row>
    <row r="47" spans="1:12" ht="12.75">
      <c r="A47" s="1" t="s">
        <v>253</v>
      </c>
      <c r="B47" s="1" t="s">
        <v>158</v>
      </c>
      <c r="C47" s="7"/>
      <c r="G47" s="8"/>
      <c r="K47" s="6">
        <f>B48*E48</f>
        <v>1230</v>
      </c>
      <c r="L47" s="44"/>
    </row>
    <row r="48" spans="2:12" ht="12.75">
      <c r="B48" s="9">
        <v>1230</v>
      </c>
      <c r="C48" s="7" t="s">
        <v>86</v>
      </c>
      <c r="D48" s="1" t="s">
        <v>193</v>
      </c>
      <c r="E48" s="102">
        <v>1</v>
      </c>
      <c r="F48" s="7" t="s">
        <v>194</v>
      </c>
      <c r="G48" s="8" t="s">
        <v>328</v>
      </c>
      <c r="H48" s="8"/>
      <c r="K48" s="6"/>
      <c r="L48" s="44"/>
    </row>
    <row r="49" spans="1:12" ht="12.75">
      <c r="A49" s="1" t="s">
        <v>254</v>
      </c>
      <c r="B49" s="1" t="s">
        <v>255</v>
      </c>
      <c r="C49" s="7"/>
      <c r="G49" s="8"/>
      <c r="K49" s="9">
        <v>600</v>
      </c>
      <c r="L49" s="44"/>
    </row>
    <row r="50" spans="1:12" ht="12.75">
      <c r="A50" s="1" t="s">
        <v>565</v>
      </c>
      <c r="B50" s="6" t="s">
        <v>256</v>
      </c>
      <c r="C50" s="7"/>
      <c r="E50" s="36"/>
      <c r="F50" s="7"/>
      <c r="G50" s="8"/>
      <c r="H50" s="8"/>
      <c r="K50" s="9">
        <v>1350</v>
      </c>
      <c r="L50" s="44"/>
    </row>
    <row r="51" spans="1:12" ht="12.75">
      <c r="A51" s="137" t="s">
        <v>566</v>
      </c>
      <c r="B51" s="137"/>
      <c r="C51" s="7"/>
      <c r="E51" s="36"/>
      <c r="F51" s="7"/>
      <c r="G51" s="8"/>
      <c r="H51" s="8"/>
      <c r="K51" s="9">
        <v>55000</v>
      </c>
      <c r="L51" s="44"/>
    </row>
    <row r="52" spans="2:12" ht="12.75">
      <c r="B52" s="9"/>
      <c r="C52" s="7"/>
      <c r="E52" s="36"/>
      <c r="F52" s="7"/>
      <c r="G52" s="8"/>
      <c r="H52" s="8"/>
      <c r="K52" s="9"/>
      <c r="L52" s="44"/>
    </row>
    <row r="53" spans="1:12" ht="12.75">
      <c r="A53" s="3" t="s">
        <v>515</v>
      </c>
      <c r="C53" s="7"/>
      <c r="G53" s="8"/>
      <c r="L53" s="43">
        <f>(L16+L12+L8+L5)*0.05</f>
        <v>20344.896</v>
      </c>
    </row>
    <row r="54" spans="1:12" ht="12.75">
      <c r="A54" s="3" t="s">
        <v>265</v>
      </c>
      <c r="C54" s="7"/>
      <c r="G54" s="8"/>
      <c r="L54" s="43">
        <f>(L53+L16+L12+L8+L5)*0.05</f>
        <v>21362.1408</v>
      </c>
    </row>
    <row r="55" spans="1:12" ht="12.75">
      <c r="A55" s="1" t="s">
        <v>183</v>
      </c>
      <c r="C55" s="7"/>
      <c r="G55" s="8"/>
      <c r="L55" s="43">
        <f>SUM(L5:L54)</f>
        <v>448604.95680000004</v>
      </c>
    </row>
    <row r="56" spans="1:12" ht="12.75">
      <c r="A56" s="1" t="s">
        <v>184</v>
      </c>
      <c r="C56" s="7"/>
      <c r="G56" s="8"/>
      <c r="K56" s="43"/>
      <c r="L56" s="43">
        <f>ARIİŞLETME!L17</f>
        <v>221683</v>
      </c>
    </row>
    <row r="57" spans="1:12" ht="15">
      <c r="A57" s="24" t="s">
        <v>185</v>
      </c>
      <c r="C57" s="7"/>
      <c r="G57" s="8"/>
      <c r="L57" s="42">
        <f>SUM(L55:L56)</f>
        <v>670287.9568</v>
      </c>
    </row>
    <row r="58" spans="3:7" ht="12.75">
      <c r="C58" s="7"/>
      <c r="G58" s="8"/>
    </row>
    <row r="59" spans="1:7" ht="12.75">
      <c r="A59" s="1" t="s">
        <v>22</v>
      </c>
      <c r="C59" s="7"/>
      <c r="G59" s="8"/>
    </row>
    <row r="60" spans="3:7" ht="12.75">
      <c r="C60" s="7"/>
      <c r="G60" s="8"/>
    </row>
    <row r="61" spans="1:14" ht="12.75">
      <c r="A61" s="32" t="s">
        <v>260</v>
      </c>
      <c r="B61" s="65"/>
      <c r="C61" s="70"/>
      <c r="D61" s="71"/>
      <c r="E61" s="71"/>
      <c r="F61" s="71"/>
      <c r="G61" s="72"/>
      <c r="H61" s="73"/>
      <c r="I61" s="73"/>
      <c r="J61" s="73"/>
      <c r="K61" s="73"/>
      <c r="L61" s="73"/>
      <c r="M61" s="73"/>
      <c r="N61" s="73"/>
    </row>
    <row r="62" spans="1:7" s="6" customFormat="1" ht="12.75">
      <c r="A62" s="32" t="s">
        <v>97</v>
      </c>
      <c r="C62" s="7"/>
      <c r="G62" s="8"/>
    </row>
    <row r="63" spans="1:14" ht="12.75">
      <c r="A63" s="32" t="s">
        <v>516</v>
      </c>
      <c r="B63" s="73"/>
      <c r="C63" s="70"/>
      <c r="D63" s="71"/>
      <c r="E63" s="71"/>
      <c r="F63" s="71"/>
      <c r="G63" s="72"/>
      <c r="H63" s="73"/>
      <c r="I63" s="73"/>
      <c r="J63" s="73"/>
      <c r="K63" s="73"/>
      <c r="L63" s="73"/>
      <c r="M63" s="73"/>
      <c r="N63" s="73"/>
    </row>
    <row r="64" spans="1:7" ht="12.75">
      <c r="A64" s="32" t="s">
        <v>723</v>
      </c>
      <c r="C64" s="7"/>
      <c r="G64" s="8"/>
    </row>
    <row r="65" spans="1:12" ht="12.75">
      <c r="A65" s="1" t="s">
        <v>675</v>
      </c>
      <c r="K65" s="72"/>
      <c r="L65" s="72"/>
    </row>
    <row r="66" spans="1:6" ht="12.75">
      <c r="A66" s="1" t="s">
        <v>665</v>
      </c>
      <c r="F66" s="2"/>
    </row>
    <row r="69" spans="3:7" ht="12.75">
      <c r="C69" s="7"/>
      <c r="G69" s="8"/>
    </row>
  </sheetData>
  <sheetProtection/>
  <mergeCells count="3">
    <mergeCell ref="A2:M2"/>
    <mergeCell ref="A3:M3"/>
    <mergeCell ref="A1:M1"/>
  </mergeCells>
  <printOptions/>
  <pageMargins left="0.5511811023622047" right="0" top="0.3937007874015748" bottom="0.1968503937007874" header="0" footer="0"/>
  <pageSetup horizontalDpi="360" verticalDpi="36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L63" sqref="L63"/>
    </sheetView>
  </sheetViews>
  <sheetFormatPr defaultColWidth="9.140625" defaultRowHeight="12.75"/>
  <cols>
    <col min="1" max="1" width="6.00390625" style="1" customWidth="1"/>
    <col min="2" max="2" width="16.57421875" style="2" customWidth="1"/>
    <col min="3" max="3" width="6.00390625" style="4" customWidth="1"/>
    <col min="4" max="4" width="2.00390625" style="2" customWidth="1"/>
    <col min="5" max="5" width="10.00390625" style="2" customWidth="1"/>
    <col min="6" max="6" width="5.7109375" style="2" customWidth="1"/>
    <col min="7" max="7" width="5.421875" style="5" bestFit="1" customWidth="1"/>
    <col min="8" max="8" width="5.140625" style="2" customWidth="1"/>
    <col min="9" max="9" width="3.28125" style="2" customWidth="1"/>
    <col min="10" max="10" width="2.57421875" style="2" customWidth="1"/>
    <col min="11" max="11" width="13.00390625" style="1" customWidth="1"/>
    <col min="12" max="12" width="15.140625" style="1" customWidth="1"/>
    <col min="13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9"/>
    </row>
    <row r="2" spans="1:13" ht="15">
      <c r="A2" s="203" t="s">
        <v>417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9"/>
    </row>
    <row r="3" spans="1:13" ht="15">
      <c r="A3" s="203" t="s">
        <v>686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19"/>
    </row>
    <row r="4" spans="3:7" ht="12.75">
      <c r="C4" s="2"/>
      <c r="G4" s="2"/>
    </row>
    <row r="5" spans="1:12" ht="12.75">
      <c r="A5" s="3" t="s">
        <v>186</v>
      </c>
      <c r="L5" s="3">
        <f>SUM(K6:K8)</f>
        <v>127544</v>
      </c>
    </row>
    <row r="6" spans="1:12" ht="12.75">
      <c r="A6" s="1" t="s">
        <v>438</v>
      </c>
      <c r="K6" s="1">
        <f>E7*B7</f>
        <v>95875</v>
      </c>
      <c r="L6" s="3"/>
    </row>
    <row r="7" spans="2:12" ht="12.75">
      <c r="B7" s="6">
        <f>L22</f>
        <v>191750</v>
      </c>
      <c r="C7" s="7" t="s">
        <v>191</v>
      </c>
      <c r="D7" s="1" t="s">
        <v>193</v>
      </c>
      <c r="E7" s="8">
        <v>0.5</v>
      </c>
      <c r="F7" s="2" t="s">
        <v>328</v>
      </c>
      <c r="L7" s="3"/>
    </row>
    <row r="8" spans="1:12" ht="12.75">
      <c r="A8" s="1" t="s">
        <v>439</v>
      </c>
      <c r="K8" s="1">
        <f>E9*B9</f>
        <v>31669</v>
      </c>
      <c r="L8" s="3"/>
    </row>
    <row r="9" spans="2:12" ht="12.75">
      <c r="B9" s="6">
        <f>L63</f>
        <v>316690</v>
      </c>
      <c r="C9" s="7" t="s">
        <v>191</v>
      </c>
      <c r="D9" s="1" t="s">
        <v>193</v>
      </c>
      <c r="E9" s="8">
        <v>0.1</v>
      </c>
      <c r="F9" s="2" t="s">
        <v>328</v>
      </c>
      <c r="L9" s="3"/>
    </row>
    <row r="10" spans="2:12" ht="12.75">
      <c r="B10" s="9"/>
      <c r="C10" s="7"/>
      <c r="D10" s="1"/>
      <c r="E10" s="8"/>
      <c r="L10" s="3"/>
    </row>
    <row r="11" spans="1:12" ht="12.75">
      <c r="A11" s="3" t="s">
        <v>188</v>
      </c>
      <c r="B11" s="10"/>
      <c r="F11" s="4"/>
      <c r="L11" s="1">
        <f>E12*B12</f>
        <v>62470</v>
      </c>
    </row>
    <row r="12" spans="2:12" ht="12.75">
      <c r="B12" s="6">
        <f>L44+L56+L58+L60</f>
        <v>124940</v>
      </c>
      <c r="C12" s="7" t="s">
        <v>191</v>
      </c>
      <c r="D12" s="1" t="s">
        <v>193</v>
      </c>
      <c r="E12" s="8">
        <v>0.5</v>
      </c>
      <c r="F12" s="2" t="s">
        <v>328</v>
      </c>
      <c r="L12" s="3"/>
    </row>
    <row r="13" ht="12.75">
      <c r="L13" s="3"/>
    </row>
    <row r="14" spans="1:12" ht="12.75">
      <c r="A14" s="3" t="s">
        <v>369</v>
      </c>
      <c r="L14" s="1">
        <f>E15*B15</f>
        <v>31669</v>
      </c>
    </row>
    <row r="15" spans="2:12" ht="12.75">
      <c r="B15" s="6">
        <f>L63</f>
        <v>316690</v>
      </c>
      <c r="C15" s="7" t="s">
        <v>191</v>
      </c>
      <c r="D15" s="1" t="s">
        <v>193</v>
      </c>
      <c r="E15" s="8">
        <v>0.1</v>
      </c>
      <c r="F15" s="2" t="s">
        <v>328</v>
      </c>
      <c r="L15" s="3"/>
    </row>
    <row r="16" spans="2:12" ht="12.75">
      <c r="B16" s="9"/>
      <c r="C16" s="7"/>
      <c r="D16" s="1"/>
      <c r="E16" s="8"/>
      <c r="L16" s="3"/>
    </row>
    <row r="17" spans="1:12" ht="15.75">
      <c r="A17" s="11" t="s">
        <v>63</v>
      </c>
      <c r="B17" s="9"/>
      <c r="C17" s="7"/>
      <c r="D17" s="1"/>
      <c r="E17" s="8"/>
      <c r="L17" s="11">
        <f>SUM(L4:L15)</f>
        <v>221683</v>
      </c>
    </row>
    <row r="18" spans="1:12" ht="10.5" customHeight="1" thickBot="1">
      <c r="A18" s="12"/>
      <c r="B18" s="13"/>
      <c r="C18" s="14"/>
      <c r="D18" s="13"/>
      <c r="E18" s="13"/>
      <c r="F18" s="13"/>
      <c r="G18" s="15"/>
      <c r="H18" s="13"/>
      <c r="I18" s="13"/>
      <c r="J18" s="13"/>
      <c r="K18" s="16"/>
      <c r="L18" s="17"/>
    </row>
    <row r="19" spans="11:12" ht="12.75">
      <c r="K19" s="9"/>
      <c r="L19" s="3"/>
    </row>
    <row r="20" spans="1:12" ht="15">
      <c r="A20" s="18" t="s">
        <v>382</v>
      </c>
      <c r="L20" s="3"/>
    </row>
    <row r="21" spans="1:12" ht="15">
      <c r="A21" s="18"/>
      <c r="E21" s="142" t="s">
        <v>685</v>
      </c>
      <c r="L21" s="3"/>
    </row>
    <row r="22" spans="1:12" s="138" customFormat="1" ht="12.75">
      <c r="A22" s="149" t="s">
        <v>418</v>
      </c>
      <c r="B22" s="153"/>
      <c r="C22" s="181"/>
      <c r="D22" s="153"/>
      <c r="E22" s="153"/>
      <c r="F22" s="153"/>
      <c r="G22" s="182"/>
      <c r="H22" s="153"/>
      <c r="I22" s="153"/>
      <c r="J22" s="153"/>
      <c r="L22" s="149">
        <f>SUM(K23:K41)</f>
        <v>191750</v>
      </c>
    </row>
    <row r="23" spans="1:11" ht="12.75">
      <c r="A23" s="1" t="s">
        <v>419</v>
      </c>
      <c r="K23" s="1">
        <f>E24*B24</f>
        <v>25000</v>
      </c>
    </row>
    <row r="24" spans="2:6" ht="12.75">
      <c r="B24" s="9">
        <v>2.5</v>
      </c>
      <c r="C24" s="4" t="s">
        <v>87</v>
      </c>
      <c r="D24" s="2" t="s">
        <v>193</v>
      </c>
      <c r="E24" s="68">
        <v>10000</v>
      </c>
      <c r="F24" s="2" t="s">
        <v>357</v>
      </c>
    </row>
    <row r="25" spans="1:11" ht="12.75">
      <c r="A25" s="1" t="s">
        <v>420</v>
      </c>
      <c r="E25" s="104"/>
      <c r="K25" s="1">
        <f>E26*B26</f>
        <v>6000</v>
      </c>
    </row>
    <row r="26" spans="2:6" ht="12.75">
      <c r="B26" s="9">
        <v>4</v>
      </c>
      <c r="C26" s="4" t="s">
        <v>87</v>
      </c>
      <c r="D26" s="2" t="s">
        <v>193</v>
      </c>
      <c r="E26" s="68">
        <v>1500</v>
      </c>
      <c r="F26" s="2" t="s">
        <v>357</v>
      </c>
    </row>
    <row r="27" spans="1:11" ht="12.75">
      <c r="A27" s="1" t="s">
        <v>421</v>
      </c>
      <c r="E27" s="104"/>
      <c r="K27" s="1">
        <f>E28*B28</f>
        <v>22500</v>
      </c>
    </row>
    <row r="28" spans="2:10" ht="12.75">
      <c r="B28" s="9">
        <v>22.5</v>
      </c>
      <c r="C28" s="4" t="s">
        <v>87</v>
      </c>
      <c r="D28" s="2" t="s">
        <v>193</v>
      </c>
      <c r="E28" s="68">
        <v>1000</v>
      </c>
      <c r="F28" s="2" t="s">
        <v>357</v>
      </c>
      <c r="G28" s="162"/>
      <c r="H28" s="163"/>
      <c r="I28" s="163"/>
      <c r="J28" s="163"/>
    </row>
    <row r="29" spans="1:11" ht="12.75">
      <c r="A29" s="1" t="s">
        <v>422</v>
      </c>
      <c r="E29" s="104"/>
      <c r="G29" s="162"/>
      <c r="H29" s="163"/>
      <c r="I29" s="163"/>
      <c r="J29" s="163"/>
      <c r="K29" s="1">
        <f>E30*B30</f>
        <v>3250</v>
      </c>
    </row>
    <row r="30" spans="2:10" ht="12.75">
      <c r="B30" s="9">
        <v>6.5</v>
      </c>
      <c r="C30" s="4" t="s">
        <v>213</v>
      </c>
      <c r="D30" s="2" t="s">
        <v>193</v>
      </c>
      <c r="E30" s="68">
        <v>500</v>
      </c>
      <c r="F30" s="2" t="s">
        <v>346</v>
      </c>
      <c r="G30" s="162"/>
      <c r="H30" s="163"/>
      <c r="I30" s="163"/>
      <c r="J30" s="163"/>
    </row>
    <row r="31" spans="1:11" ht="12.75">
      <c r="A31" s="1" t="s">
        <v>423</v>
      </c>
      <c r="E31" s="104"/>
      <c r="G31" s="162"/>
      <c r="H31" s="163"/>
      <c r="I31" s="163"/>
      <c r="J31" s="163"/>
      <c r="K31" s="1">
        <f>E32*B32</f>
        <v>7000</v>
      </c>
    </row>
    <row r="32" spans="2:10" ht="12.75">
      <c r="B32" s="9">
        <v>7</v>
      </c>
      <c r="C32" s="4" t="s">
        <v>85</v>
      </c>
      <c r="D32" s="2" t="s">
        <v>193</v>
      </c>
      <c r="E32" s="68">
        <v>1000</v>
      </c>
      <c r="F32" s="4" t="s">
        <v>428</v>
      </c>
      <c r="G32" s="162"/>
      <c r="H32" s="163"/>
      <c r="I32" s="163"/>
      <c r="J32" s="163"/>
    </row>
    <row r="33" spans="1:11" ht="12.75">
      <c r="A33" s="1" t="s">
        <v>424</v>
      </c>
      <c r="E33" s="104"/>
      <c r="G33" s="162"/>
      <c r="H33" s="163"/>
      <c r="I33" s="163"/>
      <c r="J33" s="163"/>
      <c r="K33" s="1">
        <f>E34*B34</f>
        <v>14000</v>
      </c>
    </row>
    <row r="34" spans="2:10" ht="12.75">
      <c r="B34" s="9">
        <v>28</v>
      </c>
      <c r="C34" s="4" t="s">
        <v>213</v>
      </c>
      <c r="D34" s="2" t="s">
        <v>193</v>
      </c>
      <c r="E34" s="68">
        <v>500</v>
      </c>
      <c r="F34" s="4" t="s">
        <v>428</v>
      </c>
      <c r="G34" s="162"/>
      <c r="H34" s="163"/>
      <c r="I34" s="163"/>
      <c r="J34" s="163"/>
    </row>
    <row r="35" spans="1:11" ht="12.75">
      <c r="A35" s="1" t="s">
        <v>425</v>
      </c>
      <c r="E35" s="104"/>
      <c r="G35" s="162"/>
      <c r="H35" s="163"/>
      <c r="I35" s="163"/>
      <c r="J35" s="163"/>
      <c r="K35" s="1">
        <f>E36*B36</f>
        <v>24000</v>
      </c>
    </row>
    <row r="36" spans="2:10" ht="12.75">
      <c r="B36" s="9">
        <v>0.8</v>
      </c>
      <c r="C36" s="4" t="s">
        <v>213</v>
      </c>
      <c r="D36" s="2" t="s">
        <v>193</v>
      </c>
      <c r="E36" s="68">
        <v>30000</v>
      </c>
      <c r="F36" s="2" t="s">
        <v>346</v>
      </c>
      <c r="G36" s="162"/>
      <c r="H36" s="163"/>
      <c r="I36" s="163"/>
      <c r="J36" s="163"/>
    </row>
    <row r="37" spans="1:11" ht="12.75">
      <c r="A37" s="1" t="s">
        <v>426</v>
      </c>
      <c r="E37" s="104"/>
      <c r="G37" s="162"/>
      <c r="H37" s="163"/>
      <c r="I37" s="163"/>
      <c r="J37" s="163"/>
      <c r="K37" s="1">
        <f>E38*B38</f>
        <v>9000</v>
      </c>
    </row>
    <row r="38" spans="2:10" ht="12.75">
      <c r="B38" s="9">
        <v>0.3</v>
      </c>
      <c r="C38" s="4" t="s">
        <v>213</v>
      </c>
      <c r="D38" s="2" t="s">
        <v>193</v>
      </c>
      <c r="E38" s="68">
        <v>30000</v>
      </c>
      <c r="F38" s="2" t="s">
        <v>346</v>
      </c>
      <c r="G38" s="162"/>
      <c r="H38" s="163"/>
      <c r="I38" s="163"/>
      <c r="J38" s="163"/>
    </row>
    <row r="39" spans="1:11" ht="12.75">
      <c r="A39" s="1" t="s">
        <v>427</v>
      </c>
      <c r="E39" s="104"/>
      <c r="G39" s="162"/>
      <c r="H39" s="163"/>
      <c r="I39" s="163"/>
      <c r="J39" s="163"/>
      <c r="K39" s="1">
        <f>E40*B40</f>
        <v>6000</v>
      </c>
    </row>
    <row r="40" spans="2:10" ht="12.75">
      <c r="B40" s="9">
        <v>0.2</v>
      </c>
      <c r="C40" s="4" t="s">
        <v>213</v>
      </c>
      <c r="D40" s="2" t="s">
        <v>193</v>
      </c>
      <c r="E40" s="68">
        <v>30000</v>
      </c>
      <c r="F40" s="2" t="s">
        <v>346</v>
      </c>
      <c r="G40" s="162"/>
      <c r="H40" s="163"/>
      <c r="I40" s="163"/>
      <c r="J40" s="163"/>
    </row>
    <row r="41" spans="1:11" s="171" customFormat="1" ht="12.75">
      <c r="A41" s="171" t="s">
        <v>628</v>
      </c>
      <c r="C41" s="172"/>
      <c r="E41" s="173"/>
      <c r="G41" s="174"/>
      <c r="H41" s="175"/>
      <c r="I41" s="175"/>
      <c r="J41" s="175"/>
      <c r="K41" s="171">
        <f>E42*B42</f>
        <v>75000</v>
      </c>
    </row>
    <row r="42" spans="1:10" s="171" customFormat="1" ht="12.75">
      <c r="A42" s="171" t="s">
        <v>191</v>
      </c>
      <c r="B42" s="176">
        <v>2.5</v>
      </c>
      <c r="C42" s="172" t="s">
        <v>213</v>
      </c>
      <c r="D42" s="171" t="s">
        <v>193</v>
      </c>
      <c r="E42" s="173">
        <v>30000</v>
      </c>
      <c r="F42" s="171" t="s">
        <v>346</v>
      </c>
      <c r="G42" s="174"/>
      <c r="H42" s="175"/>
      <c r="I42" s="175"/>
      <c r="J42" s="175"/>
    </row>
    <row r="43" spans="2:5" ht="12.75">
      <c r="B43" s="9"/>
      <c r="E43" s="6"/>
    </row>
    <row r="44" spans="1:12" ht="12.75">
      <c r="A44" s="3" t="s">
        <v>429</v>
      </c>
      <c r="L44" s="3">
        <f>SUM(K45:K53)</f>
        <v>119040</v>
      </c>
    </row>
    <row r="45" spans="1:11" ht="12.75">
      <c r="A45" s="1" t="s">
        <v>430</v>
      </c>
      <c r="K45" s="1">
        <f>E46*B46</f>
        <v>30000</v>
      </c>
    </row>
    <row r="46" spans="2:8" ht="12.75">
      <c r="B46" s="9">
        <v>2500</v>
      </c>
      <c r="C46" s="4" t="s">
        <v>110</v>
      </c>
      <c r="D46" s="2" t="s">
        <v>193</v>
      </c>
      <c r="E46" s="105">
        <v>12</v>
      </c>
      <c r="F46" s="104" t="s">
        <v>362</v>
      </c>
      <c r="G46" s="108" t="s">
        <v>191</v>
      </c>
      <c r="H46" s="104"/>
    </row>
    <row r="47" spans="1:11" ht="12.75">
      <c r="A47" s="1" t="s">
        <v>431</v>
      </c>
      <c r="E47" s="106"/>
      <c r="F47" s="104"/>
      <c r="G47" s="108"/>
      <c r="H47" s="104"/>
      <c r="K47" s="1">
        <f>E48*B48</f>
        <v>21000</v>
      </c>
    </row>
    <row r="48" spans="2:8" ht="12.75">
      <c r="B48" s="9">
        <v>1750</v>
      </c>
      <c r="C48" s="4" t="s">
        <v>110</v>
      </c>
      <c r="D48" s="2" t="s">
        <v>193</v>
      </c>
      <c r="E48" s="105">
        <v>12</v>
      </c>
      <c r="F48" s="104" t="s">
        <v>362</v>
      </c>
      <c r="G48" s="108" t="s">
        <v>191</v>
      </c>
      <c r="H48" s="104"/>
    </row>
    <row r="49" spans="1:11" ht="12.75">
      <c r="A49" s="1" t="s">
        <v>141</v>
      </c>
      <c r="E49" s="106"/>
      <c r="F49" s="104"/>
      <c r="G49" s="108"/>
      <c r="H49" s="104"/>
      <c r="K49" s="1">
        <f>E50*B50</f>
        <v>13608</v>
      </c>
    </row>
    <row r="50" spans="2:8" ht="12.75">
      <c r="B50" s="9">
        <v>1134</v>
      </c>
      <c r="C50" s="4" t="s">
        <v>110</v>
      </c>
      <c r="D50" s="2" t="s">
        <v>193</v>
      </c>
      <c r="E50" s="105">
        <v>12</v>
      </c>
      <c r="F50" s="104" t="s">
        <v>362</v>
      </c>
      <c r="G50" s="108"/>
      <c r="H50" s="107"/>
    </row>
    <row r="51" spans="1:11" ht="12.75">
      <c r="A51" s="1" t="s">
        <v>432</v>
      </c>
      <c r="E51" s="106"/>
      <c r="F51" s="104"/>
      <c r="G51" s="108"/>
      <c r="H51" s="104"/>
      <c r="K51" s="1">
        <f>E52*B52</f>
        <v>13608</v>
      </c>
    </row>
    <row r="52" spans="2:8" ht="12.75">
      <c r="B52" s="9">
        <v>1134</v>
      </c>
      <c r="C52" s="4" t="s">
        <v>110</v>
      </c>
      <c r="D52" s="2" t="s">
        <v>193</v>
      </c>
      <c r="E52" s="105">
        <v>12</v>
      </c>
      <c r="F52" s="104" t="s">
        <v>362</v>
      </c>
      <c r="G52" s="108" t="s">
        <v>191</v>
      </c>
      <c r="H52" s="104"/>
    </row>
    <row r="53" spans="1:11" ht="12.75">
      <c r="A53" s="1" t="s">
        <v>433</v>
      </c>
      <c r="E53" s="106"/>
      <c r="F53" s="104"/>
      <c r="G53" s="108"/>
      <c r="H53" s="104"/>
      <c r="K53" s="1">
        <f>H54*E54*B54</f>
        <v>40824</v>
      </c>
    </row>
    <row r="54" spans="2:9" ht="12.75">
      <c r="B54" s="9">
        <v>1134</v>
      </c>
      <c r="C54" s="4" t="s">
        <v>110</v>
      </c>
      <c r="D54" s="2" t="s">
        <v>193</v>
      </c>
      <c r="E54" s="105">
        <v>12</v>
      </c>
      <c r="F54" s="104" t="s">
        <v>363</v>
      </c>
      <c r="G54" s="108" t="s">
        <v>193</v>
      </c>
      <c r="H54" s="104">
        <v>3</v>
      </c>
      <c r="I54" s="2" t="s">
        <v>346</v>
      </c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1:12" ht="12.75">
      <c r="A56" s="3" t="s">
        <v>434</v>
      </c>
      <c r="L56" s="9">
        <v>1700</v>
      </c>
    </row>
    <row r="57" ht="12.75">
      <c r="A57" s="3"/>
    </row>
    <row r="58" spans="1:12" ht="12.75">
      <c r="A58" s="3" t="s">
        <v>435</v>
      </c>
      <c r="L58" s="9">
        <v>1700</v>
      </c>
    </row>
    <row r="59" spans="1:12" ht="12.75">
      <c r="A59" s="3"/>
      <c r="L59" s="9"/>
    </row>
    <row r="60" spans="1:12" ht="12.75">
      <c r="A60" s="3" t="s">
        <v>436</v>
      </c>
      <c r="L60" s="9">
        <v>2500</v>
      </c>
    </row>
    <row r="61" ht="12.75">
      <c r="A61" s="3"/>
    </row>
    <row r="62" ht="12.75">
      <c r="A62" s="3"/>
    </row>
    <row r="63" spans="1:12" ht="15.75">
      <c r="A63" s="24" t="s">
        <v>147</v>
      </c>
      <c r="L63" s="11">
        <f>SUM(L22:L61)</f>
        <v>316690</v>
      </c>
    </row>
    <row r="65" spans="1:7" ht="12.75">
      <c r="A65" s="1" t="s">
        <v>437</v>
      </c>
      <c r="B65" s="1"/>
      <c r="C65" s="2"/>
      <c r="G65" s="2"/>
    </row>
    <row r="66" spans="2:7" ht="12.75">
      <c r="B66" s="1" t="s">
        <v>36</v>
      </c>
      <c r="C66" s="2"/>
      <c r="G66" s="2"/>
    </row>
    <row r="67" spans="2:7" ht="12.75">
      <c r="B67" s="1"/>
      <c r="C67" s="2"/>
      <c r="G67" s="2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7" ht="12.75">
      <c r="B70" s="1"/>
      <c r="C70" s="2"/>
      <c r="G70" s="2"/>
    </row>
    <row r="71" spans="2:7" ht="6" customHeight="1">
      <c r="B71" s="1"/>
      <c r="C71" s="2"/>
      <c r="G71" s="2"/>
    </row>
    <row r="72" spans="2:10" ht="12.75">
      <c r="B72" s="1"/>
      <c r="C72" s="1"/>
      <c r="D72" s="1"/>
      <c r="E72" s="1"/>
      <c r="F72" s="1"/>
      <c r="G72" s="2"/>
      <c r="H72" s="1"/>
      <c r="I72" s="1"/>
      <c r="J72" s="1"/>
    </row>
    <row r="73" spans="2:7" ht="6" customHeight="1">
      <c r="B73" s="1"/>
      <c r="C73" s="2"/>
      <c r="G73" s="2"/>
    </row>
    <row r="74" spans="2:7" ht="12.75">
      <c r="B74" s="1"/>
      <c r="C74" s="2"/>
      <c r="G74" s="2"/>
    </row>
    <row r="75" spans="2:7" ht="6" customHeight="1">
      <c r="B75" s="1"/>
      <c r="C75" s="2"/>
      <c r="G75" s="2"/>
    </row>
    <row r="76" spans="2:7" ht="12.75">
      <c r="B76" s="1"/>
      <c r="C76" s="2"/>
      <c r="G76" s="2"/>
    </row>
    <row r="77" spans="2:7" ht="6" customHeight="1">
      <c r="B77" s="1"/>
      <c r="C77" s="2"/>
      <c r="G77" s="2"/>
    </row>
    <row r="78" spans="2:7" ht="12.75">
      <c r="B78" s="1"/>
      <c r="C78" s="2"/>
      <c r="G78" s="2"/>
    </row>
    <row r="79" spans="2:7" ht="12.75">
      <c r="B79" s="1"/>
      <c r="C79" s="2"/>
      <c r="G79" s="2"/>
    </row>
    <row r="80" spans="2:7" ht="12.75">
      <c r="B80" s="1"/>
      <c r="C80" s="2"/>
      <c r="G80" s="2"/>
    </row>
    <row r="81" spans="2:7" ht="12.75">
      <c r="B81" s="1"/>
      <c r="C81" s="2"/>
      <c r="G81" s="2"/>
    </row>
  </sheetData>
  <sheetProtection/>
  <mergeCells count="3">
    <mergeCell ref="A2:L2"/>
    <mergeCell ref="A3:L3"/>
    <mergeCell ref="A1:L1"/>
  </mergeCells>
  <printOptions/>
  <pageMargins left="0.65" right="0.15748031496062992" top="0.3937007874015748" bottom="0.3937007874015748" header="0.5118110236220472" footer="0.5118110236220472"/>
  <pageSetup horizontalDpi="360" verticalDpi="36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L24" sqref="L24"/>
    </sheetView>
  </sheetViews>
  <sheetFormatPr defaultColWidth="9.140625" defaultRowHeight="12.75"/>
  <cols>
    <col min="3" max="3" width="5.8515625" style="0" customWidth="1"/>
    <col min="4" max="4" width="6.57421875" style="0" customWidth="1"/>
    <col min="5" max="5" width="4.7109375" style="0" customWidth="1"/>
    <col min="6" max="6" width="4.8515625" style="0" customWidth="1"/>
    <col min="7" max="7" width="5.28125" style="0" customWidth="1"/>
    <col min="8" max="8" width="6.57421875" style="0" customWidth="1"/>
    <col min="9" max="9" width="3.7109375" style="0" customWidth="1"/>
    <col min="10" max="10" width="2.7109375" style="0" customWidth="1"/>
    <col min="11" max="11" width="10.28125" style="0" customWidth="1"/>
    <col min="12" max="12" width="12.8515625" style="0" customWidth="1"/>
  </cols>
  <sheetData>
    <row r="2" spans="1:13" ht="15">
      <c r="A2" s="203" t="s">
        <v>558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">
      <c r="A3" s="203" t="s">
        <v>705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2.75">
      <c r="A5" s="3" t="s">
        <v>176</v>
      </c>
      <c r="B5" s="2"/>
      <c r="C5" s="4"/>
      <c r="D5" s="2"/>
      <c r="E5" s="2"/>
      <c r="F5" s="2"/>
      <c r="G5" s="5"/>
      <c r="H5" s="2"/>
      <c r="I5" s="2"/>
      <c r="J5" s="2"/>
      <c r="K5" s="1"/>
      <c r="L5" s="3">
        <f>SUM(K6:K8)</f>
        <v>29000</v>
      </c>
      <c r="M5" s="1"/>
    </row>
    <row r="6" spans="1:13" ht="12.75">
      <c r="A6" s="1" t="s">
        <v>546</v>
      </c>
      <c r="B6" s="2"/>
      <c r="C6" s="4"/>
      <c r="D6" s="2"/>
      <c r="E6" s="2"/>
      <c r="F6" s="2"/>
      <c r="G6" s="5"/>
      <c r="H6" s="2"/>
      <c r="I6" s="2"/>
      <c r="J6" s="2"/>
      <c r="K6" s="1">
        <f>E7*B7*H7</f>
        <v>14500</v>
      </c>
      <c r="L6" s="3"/>
      <c r="M6" s="1"/>
    </row>
    <row r="7" spans="1:13" ht="12.75">
      <c r="A7" s="1"/>
      <c r="B7" s="9">
        <v>7.25</v>
      </c>
      <c r="C7" s="7" t="s">
        <v>547</v>
      </c>
      <c r="D7" s="1" t="s">
        <v>193</v>
      </c>
      <c r="E7" s="130">
        <v>100</v>
      </c>
      <c r="F7" s="7" t="s">
        <v>194</v>
      </c>
      <c r="G7" s="8" t="s">
        <v>193</v>
      </c>
      <c r="H7" s="1">
        <v>20</v>
      </c>
      <c r="I7" s="1" t="s">
        <v>205</v>
      </c>
      <c r="J7" s="2"/>
      <c r="K7" s="1"/>
      <c r="L7" s="3"/>
      <c r="M7" s="1"/>
    </row>
    <row r="8" spans="1:13" ht="12.75">
      <c r="A8" s="1" t="s">
        <v>548</v>
      </c>
      <c r="B8" s="2"/>
      <c r="C8" s="4"/>
      <c r="D8" s="2"/>
      <c r="E8" s="2"/>
      <c r="F8" s="2"/>
      <c r="G8" s="5"/>
      <c r="H8" s="2"/>
      <c r="I8" s="2"/>
      <c r="J8" s="2"/>
      <c r="K8" s="6">
        <f>E9*B9</f>
        <v>14500</v>
      </c>
      <c r="L8" s="1"/>
      <c r="M8" s="1"/>
    </row>
    <row r="9" spans="1:13" ht="12.75">
      <c r="A9" s="1"/>
      <c r="B9" s="9">
        <v>7.25</v>
      </c>
      <c r="C9" s="7" t="s">
        <v>547</v>
      </c>
      <c r="D9" s="1" t="s">
        <v>193</v>
      </c>
      <c r="E9" s="131">
        <v>2000</v>
      </c>
      <c r="F9" s="7" t="s">
        <v>214</v>
      </c>
      <c r="G9" s="8" t="s">
        <v>328</v>
      </c>
      <c r="H9" s="1"/>
      <c r="I9" s="1"/>
      <c r="J9" s="2"/>
      <c r="K9" s="1"/>
      <c r="L9" s="3"/>
      <c r="M9" s="1"/>
    </row>
    <row r="10" spans="1:13" ht="12.75">
      <c r="A10" s="1"/>
      <c r="B10" s="9"/>
      <c r="C10" s="7"/>
      <c r="D10" s="1"/>
      <c r="E10" s="131"/>
      <c r="F10" s="7"/>
      <c r="G10" s="8"/>
      <c r="H10" s="1"/>
      <c r="I10" s="1"/>
      <c r="J10" s="2"/>
      <c r="K10" s="1"/>
      <c r="L10" s="3"/>
      <c r="M10" s="1"/>
    </row>
    <row r="11" spans="1:13" ht="12.75">
      <c r="A11" s="3" t="s">
        <v>177</v>
      </c>
      <c r="B11" s="10"/>
      <c r="C11" s="4"/>
      <c r="D11" s="2"/>
      <c r="E11" s="2"/>
      <c r="F11" s="4"/>
      <c r="G11" s="5"/>
      <c r="H11" s="2"/>
      <c r="I11" s="2"/>
      <c r="J11" s="2"/>
      <c r="K11" s="1"/>
      <c r="L11" s="3">
        <f>SUM(K12:K16)</f>
        <v>887757.7200000001</v>
      </c>
      <c r="M11" s="1"/>
    </row>
    <row r="12" spans="1:13" ht="12.75">
      <c r="A12" s="1" t="s">
        <v>549</v>
      </c>
      <c r="B12" s="2"/>
      <c r="C12" s="4"/>
      <c r="D12" s="2"/>
      <c r="E12" s="2"/>
      <c r="F12" s="2"/>
      <c r="G12" s="5"/>
      <c r="H12" s="2"/>
      <c r="I12" s="2"/>
      <c r="J12" s="2"/>
      <c r="K12" s="9">
        <v>164044.04</v>
      </c>
      <c r="L12" s="3"/>
      <c r="M12" s="1"/>
    </row>
    <row r="13" spans="1:13" ht="12.75">
      <c r="A13" s="1" t="s">
        <v>550</v>
      </c>
      <c r="B13" s="2"/>
      <c r="C13" s="4"/>
      <c r="D13" s="2"/>
      <c r="E13" s="2"/>
      <c r="F13" s="2"/>
      <c r="G13" s="5"/>
      <c r="H13" s="2"/>
      <c r="I13" s="2"/>
      <c r="J13" s="2"/>
      <c r="K13" s="9">
        <v>42325.58</v>
      </c>
      <c r="L13" s="3"/>
      <c r="M13" s="1"/>
    </row>
    <row r="14" spans="1:13" ht="12.75">
      <c r="A14" s="1" t="s">
        <v>551</v>
      </c>
      <c r="B14" s="10"/>
      <c r="C14" s="4"/>
      <c r="D14" s="2"/>
      <c r="E14" s="2"/>
      <c r="F14" s="4"/>
      <c r="G14" s="5"/>
      <c r="H14" s="2"/>
      <c r="I14" s="2"/>
      <c r="J14" s="2"/>
      <c r="K14" s="6">
        <f>B15*E15</f>
        <v>668308.8</v>
      </c>
      <c r="L14" s="3"/>
      <c r="M14" s="1"/>
    </row>
    <row r="15" spans="1:13" ht="12.75">
      <c r="A15" s="1"/>
      <c r="B15" s="9">
        <v>33415.44</v>
      </c>
      <c r="C15" s="4" t="s">
        <v>173</v>
      </c>
      <c r="D15" s="2" t="s">
        <v>193</v>
      </c>
      <c r="E15" s="132">
        <v>20</v>
      </c>
      <c r="F15" s="2" t="s">
        <v>194</v>
      </c>
      <c r="G15" s="5" t="s">
        <v>328</v>
      </c>
      <c r="H15" s="2"/>
      <c r="I15" s="2"/>
      <c r="J15" s="2"/>
      <c r="K15" s="1"/>
      <c r="L15" s="3"/>
      <c r="M15" s="1"/>
    </row>
    <row r="16" spans="1:13" ht="12.75">
      <c r="A16" s="1" t="s">
        <v>552</v>
      </c>
      <c r="B16" s="2"/>
      <c r="C16" s="4"/>
      <c r="D16" s="2"/>
      <c r="E16" s="2"/>
      <c r="F16" s="2"/>
      <c r="G16" s="5"/>
      <c r="H16" s="2"/>
      <c r="I16" s="2"/>
      <c r="J16" s="2"/>
      <c r="K16" s="9">
        <v>13079.3</v>
      </c>
      <c r="L16" s="3"/>
      <c r="M16" s="1"/>
    </row>
    <row r="17" spans="1:13" ht="12.75">
      <c r="A17" s="1"/>
      <c r="B17" s="9"/>
      <c r="C17" s="4"/>
      <c r="D17" s="2"/>
      <c r="E17" s="2"/>
      <c r="F17" s="2"/>
      <c r="G17" s="5"/>
      <c r="H17" s="2"/>
      <c r="I17" s="2"/>
      <c r="J17" s="2"/>
      <c r="K17" s="1"/>
      <c r="L17" s="3"/>
      <c r="M17" s="1"/>
    </row>
    <row r="18" spans="1:13" ht="12.75">
      <c r="A18" s="3" t="s">
        <v>181</v>
      </c>
      <c r="B18" s="2"/>
      <c r="C18" s="4"/>
      <c r="D18" s="2"/>
      <c r="E18" s="2"/>
      <c r="F18" s="2"/>
      <c r="G18" s="5"/>
      <c r="H18" s="2"/>
      <c r="I18" s="2"/>
      <c r="J18" s="2"/>
      <c r="K18" s="1"/>
      <c r="L18" s="3">
        <f>SUM(K19:K21)</f>
        <v>49557.79</v>
      </c>
      <c r="M18" s="1"/>
    </row>
    <row r="19" spans="1:13" ht="12.75">
      <c r="A19" s="1" t="s">
        <v>553</v>
      </c>
      <c r="B19" s="2"/>
      <c r="C19" s="4"/>
      <c r="D19" s="2"/>
      <c r="E19" s="2"/>
      <c r="F19" s="2"/>
      <c r="G19" s="5"/>
      <c r="H19" s="2"/>
      <c r="I19" s="2"/>
      <c r="J19" s="2"/>
      <c r="K19" s="9">
        <v>17309.54</v>
      </c>
      <c r="L19" s="3"/>
      <c r="M19" s="1"/>
    </row>
    <row r="20" spans="1:13" ht="12.75">
      <c r="A20" s="1" t="s">
        <v>554</v>
      </c>
      <c r="B20" s="2"/>
      <c r="C20" s="4"/>
      <c r="D20" s="2"/>
      <c r="E20" s="2"/>
      <c r="F20" s="2"/>
      <c r="G20" s="5"/>
      <c r="H20" s="2"/>
      <c r="I20" s="2"/>
      <c r="J20" s="2"/>
      <c r="K20" s="9">
        <v>13071.9</v>
      </c>
      <c r="L20" s="3"/>
      <c r="M20" s="1"/>
    </row>
    <row r="21" spans="1:13" ht="12.75">
      <c r="A21" s="1" t="s">
        <v>555</v>
      </c>
      <c r="B21" s="2"/>
      <c r="C21" s="4"/>
      <c r="D21" s="2"/>
      <c r="E21" s="2"/>
      <c r="F21" s="2"/>
      <c r="G21" s="5"/>
      <c r="H21" s="2"/>
      <c r="I21" s="2"/>
      <c r="J21" s="2"/>
      <c r="K21" s="138">
        <v>19176.35</v>
      </c>
      <c r="L21" s="3"/>
      <c r="M21" s="1"/>
    </row>
    <row r="22" spans="1:13" ht="12.75">
      <c r="A22" s="1"/>
      <c r="B22" s="2"/>
      <c r="C22" s="4"/>
      <c r="D22" s="2"/>
      <c r="E22" s="2"/>
      <c r="F22" s="2"/>
      <c r="G22" s="5"/>
      <c r="H22" s="2"/>
      <c r="I22" s="2"/>
      <c r="J22" s="2"/>
      <c r="K22" s="1"/>
      <c r="L22" s="3"/>
      <c r="M22" s="1"/>
    </row>
    <row r="23" spans="1:13" ht="12.75">
      <c r="A23" s="3" t="s">
        <v>18</v>
      </c>
      <c r="B23" s="2"/>
      <c r="C23" s="4"/>
      <c r="D23" s="2"/>
      <c r="E23" s="2"/>
      <c r="F23" s="2"/>
      <c r="G23" s="5"/>
      <c r="H23" s="2"/>
      <c r="I23" s="2"/>
      <c r="J23" s="2"/>
      <c r="K23" s="1"/>
      <c r="L23" s="149">
        <v>8412.16</v>
      </c>
      <c r="M23" s="1"/>
    </row>
    <row r="24" spans="1:13" ht="12.75">
      <c r="A24" s="3" t="s">
        <v>556</v>
      </c>
      <c r="B24" s="2"/>
      <c r="C24" s="4"/>
      <c r="D24" s="2"/>
      <c r="E24" s="2"/>
      <c r="F24" s="2"/>
      <c r="G24" s="5"/>
      <c r="H24" s="2"/>
      <c r="I24" s="2"/>
      <c r="J24" s="2"/>
      <c r="K24" s="1"/>
      <c r="L24" s="1">
        <f>(L23+L18+L11+L5)*0.01</f>
        <v>9747.2767</v>
      </c>
      <c r="M24" s="1"/>
    </row>
    <row r="25" spans="1:13" ht="12.75">
      <c r="A25" s="3" t="s">
        <v>557</v>
      </c>
      <c r="B25" s="2"/>
      <c r="C25" s="4"/>
      <c r="D25" s="2"/>
      <c r="E25" s="2"/>
      <c r="F25" s="2"/>
      <c r="G25" s="5"/>
      <c r="H25" s="2"/>
      <c r="I25" s="2"/>
      <c r="J25" s="2"/>
      <c r="K25" s="1"/>
      <c r="L25" s="1">
        <f>(L24+L23+L18+L11+L5)*0.1</f>
        <v>98447.49467000001</v>
      </c>
      <c r="M25" s="1"/>
    </row>
    <row r="26" spans="1:13" ht="12.75">
      <c r="A26" s="1" t="s">
        <v>183</v>
      </c>
      <c r="B26" s="2"/>
      <c r="C26" s="4"/>
      <c r="D26" s="2"/>
      <c r="E26" s="2"/>
      <c r="F26" s="2"/>
      <c r="G26" s="5"/>
      <c r="H26" s="2"/>
      <c r="I26" s="2"/>
      <c r="J26" s="2"/>
      <c r="K26" s="1"/>
      <c r="L26" s="1">
        <f>SUM(L5:L25)</f>
        <v>1082922.4413700001</v>
      </c>
      <c r="M26" s="1"/>
    </row>
    <row r="27" spans="1:13" ht="12.75">
      <c r="A27" s="1" t="s">
        <v>184</v>
      </c>
      <c r="B27" s="10"/>
      <c r="C27" s="4"/>
      <c r="D27" s="2"/>
      <c r="E27" s="2"/>
      <c r="F27" s="49"/>
      <c r="G27" s="5"/>
      <c r="H27" s="2"/>
      <c r="I27" s="2"/>
      <c r="J27" s="2"/>
      <c r="K27" s="1"/>
      <c r="L27" s="3">
        <f>'MANTAR İŞL.'!L17</f>
        <v>166819.92</v>
      </c>
      <c r="M27" s="1"/>
    </row>
    <row r="28" spans="1:13" ht="15">
      <c r="A28" s="24" t="s">
        <v>185</v>
      </c>
      <c r="B28" s="2"/>
      <c r="C28" s="4"/>
      <c r="D28" s="2"/>
      <c r="E28" s="2"/>
      <c r="F28" s="2"/>
      <c r="G28" s="5"/>
      <c r="H28" s="2"/>
      <c r="I28" s="2"/>
      <c r="J28" s="2"/>
      <c r="K28" s="1"/>
      <c r="L28" s="24">
        <f>SUM(L26:L27)</f>
        <v>1249742.36137</v>
      </c>
      <c r="M28" s="1"/>
    </row>
    <row r="29" spans="1:13" ht="12.75">
      <c r="A29" s="1"/>
      <c r="B29" s="2"/>
      <c r="C29" s="4"/>
      <c r="D29" s="2"/>
      <c r="E29" s="2"/>
      <c r="F29" s="2"/>
      <c r="G29" s="5"/>
      <c r="H29" s="2"/>
      <c r="I29" s="2"/>
      <c r="J29" s="2"/>
      <c r="K29" s="1"/>
      <c r="L29" s="1"/>
      <c r="M29" s="1"/>
    </row>
    <row r="30" spans="1:13" ht="12.75">
      <c r="A30" s="1"/>
      <c r="B30" s="2"/>
      <c r="C30" s="4"/>
      <c r="D30" s="2"/>
      <c r="E30" s="2"/>
      <c r="F30" s="2"/>
      <c r="G30" s="5"/>
      <c r="H30" s="2"/>
      <c r="I30" s="2"/>
      <c r="J30" s="2"/>
      <c r="K30" s="1"/>
      <c r="L30" s="1"/>
      <c r="M30" s="1"/>
    </row>
    <row r="31" spans="1:13" ht="12.75">
      <c r="A31" s="1"/>
      <c r="B31" s="2"/>
      <c r="C31" s="4"/>
      <c r="D31" s="2"/>
      <c r="E31" s="2"/>
      <c r="F31" s="2"/>
      <c r="G31" s="5"/>
      <c r="H31" s="2"/>
      <c r="I31" s="2"/>
      <c r="J31" s="2"/>
      <c r="K31" s="1"/>
      <c r="L31" s="1"/>
      <c r="M31" s="1"/>
    </row>
  </sheetData>
  <sheetProtection/>
  <mergeCells count="2">
    <mergeCell ref="A2:M2"/>
    <mergeCell ref="A3:M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7.57421875" style="0" customWidth="1"/>
    <col min="2" max="2" width="10.57421875" style="0" customWidth="1"/>
    <col min="4" max="4" width="3.7109375" style="0" customWidth="1"/>
    <col min="5" max="5" width="4.28125" style="0" customWidth="1"/>
    <col min="6" max="6" width="6.7109375" style="0" customWidth="1"/>
    <col min="7" max="7" width="6.57421875" style="0" customWidth="1"/>
    <col min="8" max="8" width="3.140625" style="0" customWidth="1"/>
    <col min="9" max="9" width="7.57421875" style="0" customWidth="1"/>
    <col min="10" max="10" width="3.421875" style="0" customWidth="1"/>
    <col min="12" max="12" width="13.421875" style="0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203" t="s">
        <v>559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">
      <c r="A3" s="203" t="s">
        <v>714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2.75">
      <c r="A5" s="3" t="s">
        <v>186</v>
      </c>
      <c r="B5" s="2"/>
      <c r="C5" s="4"/>
      <c r="D5" s="2"/>
      <c r="E5" s="2"/>
      <c r="F5" s="2"/>
      <c r="G5" s="5"/>
      <c r="H5" s="2"/>
      <c r="I5" s="2"/>
      <c r="J5" s="2"/>
      <c r="K5" s="1"/>
      <c r="L5" s="3">
        <f>SUM(K6:K8)</f>
        <v>61513.6</v>
      </c>
      <c r="M5" s="1"/>
    </row>
    <row r="6" spans="1:13" ht="12.75">
      <c r="A6" s="1" t="s">
        <v>560</v>
      </c>
      <c r="B6" s="2"/>
      <c r="C6" s="4"/>
      <c r="D6" s="2"/>
      <c r="E6" s="2"/>
      <c r="F6" s="2"/>
      <c r="G6" s="5"/>
      <c r="H6" s="2"/>
      <c r="I6" s="2"/>
      <c r="J6" s="2"/>
      <c r="K6" s="1">
        <f>E7*B7</f>
        <v>59300</v>
      </c>
      <c r="L6" s="3"/>
      <c r="M6" s="1"/>
    </row>
    <row r="7" spans="1:13" ht="12.75">
      <c r="A7" s="1"/>
      <c r="B7" s="6">
        <f>L22</f>
        <v>118600</v>
      </c>
      <c r="C7" s="7" t="s">
        <v>191</v>
      </c>
      <c r="D7" s="1" t="s">
        <v>193</v>
      </c>
      <c r="E7" s="8">
        <v>0.5</v>
      </c>
      <c r="F7" s="2" t="s">
        <v>328</v>
      </c>
      <c r="G7" s="5"/>
      <c r="H7" s="2"/>
      <c r="I7" s="2"/>
      <c r="J7" s="2"/>
      <c r="K7" s="1"/>
      <c r="L7" s="3"/>
      <c r="M7" s="1"/>
    </row>
    <row r="8" spans="1:13" ht="12.75">
      <c r="A8" s="1" t="s">
        <v>561</v>
      </c>
      <c r="B8" s="2"/>
      <c r="C8" s="4"/>
      <c r="D8" s="2"/>
      <c r="E8" s="2"/>
      <c r="F8" s="2"/>
      <c r="G8" s="5"/>
      <c r="H8" s="2"/>
      <c r="I8" s="2"/>
      <c r="J8" s="2"/>
      <c r="K8" s="1">
        <f>E9*B9</f>
        <v>2213.6000000000004</v>
      </c>
      <c r="L8" s="3"/>
      <c r="M8" s="1"/>
    </row>
    <row r="9" spans="1:13" ht="12.75">
      <c r="A9" s="1"/>
      <c r="B9" s="6">
        <f>L30</f>
        <v>4427.200000000001</v>
      </c>
      <c r="C9" s="7" t="s">
        <v>191</v>
      </c>
      <c r="D9" s="1" t="s">
        <v>193</v>
      </c>
      <c r="E9" s="8">
        <v>0.5</v>
      </c>
      <c r="F9" s="2" t="s">
        <v>328</v>
      </c>
      <c r="G9" s="5"/>
      <c r="H9" s="2"/>
      <c r="I9" s="2"/>
      <c r="J9" s="2"/>
      <c r="K9" s="1"/>
      <c r="L9" s="3"/>
      <c r="M9" s="1"/>
    </row>
    <row r="10" spans="1:13" ht="12.75">
      <c r="A10" s="1"/>
      <c r="B10" s="9"/>
      <c r="C10" s="7"/>
      <c r="D10" s="1"/>
      <c r="E10" s="8"/>
      <c r="F10" s="2"/>
      <c r="G10" s="5"/>
      <c r="H10" s="2"/>
      <c r="I10" s="2"/>
      <c r="J10" s="2"/>
      <c r="K10" s="1"/>
      <c r="L10" s="3"/>
      <c r="M10" s="1"/>
    </row>
    <row r="11" spans="1:13" ht="12.75">
      <c r="A11" s="3" t="s">
        <v>188</v>
      </c>
      <c r="B11" s="10"/>
      <c r="C11" s="4"/>
      <c r="D11" s="2"/>
      <c r="E11" s="2"/>
      <c r="F11" s="4"/>
      <c r="G11" s="5"/>
      <c r="H11" s="2"/>
      <c r="I11" s="2"/>
      <c r="J11" s="2"/>
      <c r="K11" s="1"/>
      <c r="L11" s="1">
        <f>E12*B12</f>
        <v>77503</v>
      </c>
      <c r="M11" s="1"/>
    </row>
    <row r="12" spans="1:13" ht="12.75">
      <c r="A12" s="1"/>
      <c r="B12" s="6">
        <f>L35+L37+L47+L49+L51</f>
        <v>155006</v>
      </c>
      <c r="C12" s="7" t="s">
        <v>191</v>
      </c>
      <c r="D12" s="1" t="s">
        <v>193</v>
      </c>
      <c r="E12" s="8">
        <v>0.5</v>
      </c>
      <c r="F12" s="2" t="s">
        <v>328</v>
      </c>
      <c r="G12" s="5"/>
      <c r="H12" s="2"/>
      <c r="I12" s="2"/>
      <c r="J12" s="2"/>
      <c r="K12" s="1"/>
      <c r="L12" s="3"/>
      <c r="M12" s="1"/>
    </row>
    <row r="13" spans="1:13" ht="12.75">
      <c r="A13" s="1"/>
      <c r="B13" s="2"/>
      <c r="C13" s="4"/>
      <c r="D13" s="2"/>
      <c r="E13" s="2"/>
      <c r="F13" s="2"/>
      <c r="G13" s="5"/>
      <c r="H13" s="2"/>
      <c r="I13" s="2"/>
      <c r="J13" s="2"/>
      <c r="K13" s="1"/>
      <c r="L13" s="3"/>
      <c r="M13" s="1"/>
    </row>
    <row r="14" spans="1:13" ht="12.75">
      <c r="A14" s="3" t="s">
        <v>369</v>
      </c>
      <c r="B14" s="2"/>
      <c r="C14" s="4"/>
      <c r="D14" s="2"/>
      <c r="E14" s="2"/>
      <c r="F14" s="2"/>
      <c r="G14" s="5"/>
      <c r="H14" s="2"/>
      <c r="I14" s="2"/>
      <c r="J14" s="2"/>
      <c r="K14" s="1"/>
      <c r="L14" s="1">
        <f>E15*B15</f>
        <v>27803.320000000003</v>
      </c>
      <c r="M14" s="1"/>
    </row>
    <row r="15" spans="1:13" ht="12.75">
      <c r="A15" s="1"/>
      <c r="B15" s="6">
        <f>L54</f>
        <v>278033.2</v>
      </c>
      <c r="C15" s="7" t="s">
        <v>191</v>
      </c>
      <c r="D15" s="1" t="s">
        <v>193</v>
      </c>
      <c r="E15" s="8">
        <v>0.1</v>
      </c>
      <c r="F15" s="2" t="s">
        <v>328</v>
      </c>
      <c r="G15" s="5"/>
      <c r="H15" s="2"/>
      <c r="I15" s="2"/>
      <c r="J15" s="2"/>
      <c r="K15" s="1"/>
      <c r="L15" s="3"/>
      <c r="M15" s="1"/>
    </row>
    <row r="16" spans="1:13" ht="12.75">
      <c r="A16" s="1"/>
      <c r="B16" s="9"/>
      <c r="C16" s="7"/>
      <c r="D16" s="1"/>
      <c r="E16" s="8"/>
      <c r="F16" s="2"/>
      <c r="G16" s="5"/>
      <c r="H16" s="2"/>
      <c r="I16" s="2"/>
      <c r="J16" s="2"/>
      <c r="K16" s="1"/>
      <c r="L16" s="3"/>
      <c r="M16" s="1"/>
    </row>
    <row r="17" spans="1:13" ht="15.75">
      <c r="A17" s="11" t="s">
        <v>63</v>
      </c>
      <c r="B17" s="9"/>
      <c r="C17" s="7"/>
      <c r="D17" s="1"/>
      <c r="E17" s="8"/>
      <c r="F17" s="2"/>
      <c r="G17" s="5"/>
      <c r="H17" s="2"/>
      <c r="I17" s="2"/>
      <c r="J17" s="2"/>
      <c r="K17" s="1"/>
      <c r="L17" s="11">
        <f>SUM(L4:L15)</f>
        <v>166819.92</v>
      </c>
      <c r="M17" s="1"/>
    </row>
    <row r="18" spans="1:13" ht="13.5" thickBot="1">
      <c r="A18" s="12"/>
      <c r="B18" s="13"/>
      <c r="C18" s="14"/>
      <c r="D18" s="13"/>
      <c r="E18" s="13"/>
      <c r="F18" s="13"/>
      <c r="G18" s="15"/>
      <c r="H18" s="13"/>
      <c r="I18" s="13"/>
      <c r="J18" s="13"/>
      <c r="K18" s="16"/>
      <c r="L18" s="17"/>
      <c r="M18" s="1"/>
    </row>
    <row r="19" spans="1:13" ht="12.75">
      <c r="A19" s="1"/>
      <c r="B19" s="2"/>
      <c r="C19" s="4"/>
      <c r="D19" s="2"/>
      <c r="E19" s="2"/>
      <c r="F19" s="2"/>
      <c r="G19" s="5"/>
      <c r="H19" s="2"/>
      <c r="I19" s="2"/>
      <c r="J19" s="2"/>
      <c r="K19" s="9"/>
      <c r="L19" s="3"/>
      <c r="M19" s="1"/>
    </row>
    <row r="20" spans="1:13" ht="15">
      <c r="A20" s="18" t="s">
        <v>382</v>
      </c>
      <c r="B20" s="2"/>
      <c r="C20" s="4"/>
      <c r="D20" s="2"/>
      <c r="E20" s="2"/>
      <c r="F20" s="2"/>
      <c r="G20" s="5"/>
      <c r="H20" s="2"/>
      <c r="I20" s="2"/>
      <c r="J20" s="2"/>
      <c r="K20" s="1"/>
      <c r="L20" s="3"/>
      <c r="M20" s="1"/>
    </row>
    <row r="21" spans="1:13" ht="15">
      <c r="A21" s="18"/>
      <c r="B21" s="2"/>
      <c r="C21" s="4"/>
      <c r="D21" s="2"/>
      <c r="E21" s="2"/>
      <c r="F21" s="2"/>
      <c r="G21" s="5"/>
      <c r="H21" s="2"/>
      <c r="I21" s="2"/>
      <c r="J21" s="2"/>
      <c r="K21" s="1"/>
      <c r="L21" s="3"/>
      <c r="M21" s="1"/>
    </row>
    <row r="22" spans="1:13" s="183" customFormat="1" ht="12.75">
      <c r="A22" s="149" t="s">
        <v>189</v>
      </c>
      <c r="B22" s="153"/>
      <c r="C22" s="181"/>
      <c r="D22" s="153"/>
      <c r="E22" s="153"/>
      <c r="F22" s="153" t="s">
        <v>17</v>
      </c>
      <c r="G22" s="182"/>
      <c r="H22" s="153"/>
      <c r="I22" s="153"/>
      <c r="J22" s="153"/>
      <c r="K22" s="138"/>
      <c r="L22" s="149">
        <f>SUM(K23:K27)</f>
        <v>118600</v>
      </c>
      <c r="M22" s="138"/>
    </row>
    <row r="23" spans="1:13" ht="12.75">
      <c r="A23" s="1" t="s">
        <v>562</v>
      </c>
      <c r="B23" s="2"/>
      <c r="C23" s="4"/>
      <c r="D23" s="2"/>
      <c r="E23" s="2"/>
      <c r="F23" s="2"/>
      <c r="G23" s="5"/>
      <c r="H23" s="2"/>
      <c r="I23" s="2"/>
      <c r="J23" s="2"/>
      <c r="K23" s="1">
        <f>E24*B24*H24</f>
        <v>96000</v>
      </c>
      <c r="L23" s="1"/>
      <c r="M23" s="1"/>
    </row>
    <row r="24" spans="1:13" ht="12.75">
      <c r="A24" s="1"/>
      <c r="B24" s="9">
        <v>400</v>
      </c>
      <c r="C24" s="4" t="s">
        <v>563</v>
      </c>
      <c r="D24" s="2" t="s">
        <v>193</v>
      </c>
      <c r="E24" s="133">
        <v>60</v>
      </c>
      <c r="F24" s="2" t="s">
        <v>564</v>
      </c>
      <c r="G24" s="5" t="s">
        <v>193</v>
      </c>
      <c r="H24" s="132">
        <v>4</v>
      </c>
      <c r="I24" s="2" t="s">
        <v>381</v>
      </c>
      <c r="J24" s="2"/>
      <c r="K24" s="1"/>
      <c r="L24" s="1"/>
      <c r="M24" s="1"/>
    </row>
    <row r="25" spans="1:13" ht="12.75">
      <c r="A25" s="1" t="s">
        <v>0</v>
      </c>
      <c r="B25" s="2"/>
      <c r="C25" s="4"/>
      <c r="D25" s="2"/>
      <c r="E25" s="132"/>
      <c r="F25" s="2"/>
      <c r="G25" s="5"/>
      <c r="H25" s="132"/>
      <c r="I25" s="2"/>
      <c r="J25" s="2"/>
      <c r="K25" s="1">
        <f>H26*E26*B26</f>
        <v>16600</v>
      </c>
      <c r="L25" s="1"/>
      <c r="M25" s="1"/>
    </row>
    <row r="26" spans="1:13" ht="12.75">
      <c r="A26" s="1"/>
      <c r="B26" s="9">
        <v>8.3</v>
      </c>
      <c r="C26" s="4" t="s">
        <v>1</v>
      </c>
      <c r="D26" s="2" t="s">
        <v>193</v>
      </c>
      <c r="E26" s="133">
        <v>500</v>
      </c>
      <c r="F26" s="4" t="s">
        <v>2</v>
      </c>
      <c r="G26" s="5" t="s">
        <v>193</v>
      </c>
      <c r="H26" s="132">
        <v>4</v>
      </c>
      <c r="I26" s="2" t="s">
        <v>381</v>
      </c>
      <c r="J26" s="2"/>
      <c r="K26" s="1"/>
      <c r="L26" s="1"/>
      <c r="M26" s="1"/>
    </row>
    <row r="27" spans="1:13" ht="12.75">
      <c r="A27" s="1" t="s">
        <v>3</v>
      </c>
      <c r="B27" s="2"/>
      <c r="C27" s="4"/>
      <c r="D27" s="2"/>
      <c r="E27" s="132"/>
      <c r="F27" s="2"/>
      <c r="G27" s="5"/>
      <c r="H27" s="132"/>
      <c r="I27" s="2"/>
      <c r="J27" s="2"/>
      <c r="K27" s="1">
        <f>H28*E28*B28</f>
        <v>6000</v>
      </c>
      <c r="L27" s="1"/>
      <c r="M27" s="1"/>
    </row>
    <row r="28" spans="1:13" ht="12.75">
      <c r="A28" s="1"/>
      <c r="B28" s="9">
        <v>50</v>
      </c>
      <c r="C28" s="4" t="s">
        <v>4</v>
      </c>
      <c r="D28" s="2" t="s">
        <v>193</v>
      </c>
      <c r="E28" s="133">
        <v>30</v>
      </c>
      <c r="F28" s="4" t="s">
        <v>5</v>
      </c>
      <c r="G28" s="5" t="s">
        <v>193</v>
      </c>
      <c r="H28" s="132">
        <v>4</v>
      </c>
      <c r="I28" s="2" t="s">
        <v>381</v>
      </c>
      <c r="J28" s="2"/>
      <c r="K28" s="1"/>
      <c r="L28" s="1"/>
      <c r="M28" s="1"/>
    </row>
    <row r="29" spans="1:13" ht="12.75">
      <c r="A29" s="1"/>
      <c r="B29" s="9"/>
      <c r="C29" s="4"/>
      <c r="D29" s="2"/>
      <c r="E29" s="133"/>
      <c r="F29" s="2"/>
      <c r="G29" s="5"/>
      <c r="H29" s="2"/>
      <c r="I29" s="2"/>
      <c r="J29" s="2"/>
      <c r="K29" s="1"/>
      <c r="L29" s="1"/>
      <c r="M29" s="1"/>
    </row>
    <row r="30" spans="1:13" s="183" customFormat="1" ht="12.75">
      <c r="A30" s="149" t="s">
        <v>6</v>
      </c>
      <c r="B30" s="153"/>
      <c r="C30" s="181"/>
      <c r="D30" s="153"/>
      <c r="E30" s="153"/>
      <c r="F30" s="153"/>
      <c r="G30" s="182"/>
      <c r="H30" s="153"/>
      <c r="I30" s="153"/>
      <c r="J30" s="153"/>
      <c r="K30" s="138"/>
      <c r="L30" s="149">
        <f>SUM(K31:K35)</f>
        <v>4427.200000000001</v>
      </c>
      <c r="M30" s="138"/>
    </row>
    <row r="31" spans="1:13" ht="12.75">
      <c r="A31" s="1" t="s">
        <v>7</v>
      </c>
      <c r="B31" s="2"/>
      <c r="C31" s="4"/>
      <c r="D31" s="2"/>
      <c r="E31" s="2"/>
      <c r="F31" s="2"/>
      <c r="G31" s="5"/>
      <c r="H31" s="2"/>
      <c r="I31" s="2"/>
      <c r="J31" s="2"/>
      <c r="K31" s="1">
        <f>H32*E32*B32</f>
        <v>2227.2000000000003</v>
      </c>
      <c r="L31" s="1"/>
      <c r="M31" s="1"/>
    </row>
    <row r="32" spans="1:13" ht="12.75">
      <c r="A32" s="1"/>
      <c r="B32" s="9">
        <v>3.2</v>
      </c>
      <c r="C32" s="4" t="s">
        <v>1</v>
      </c>
      <c r="D32" s="2" t="s">
        <v>193</v>
      </c>
      <c r="E32" s="133">
        <v>174</v>
      </c>
      <c r="F32" s="114" t="s">
        <v>8</v>
      </c>
      <c r="G32" s="5" t="s">
        <v>193</v>
      </c>
      <c r="H32" s="132">
        <v>4</v>
      </c>
      <c r="I32" s="2" t="s">
        <v>381</v>
      </c>
      <c r="J32" s="2"/>
      <c r="K32" s="1"/>
      <c r="L32" s="1"/>
      <c r="M32" s="1"/>
    </row>
    <row r="33" spans="1:13" ht="12.75">
      <c r="A33" s="1" t="s">
        <v>9</v>
      </c>
      <c r="B33" s="2"/>
      <c r="C33" s="4"/>
      <c r="D33" s="2"/>
      <c r="E33" s="2"/>
      <c r="F33" s="2"/>
      <c r="G33" s="5"/>
      <c r="H33" s="132"/>
      <c r="I33" s="2"/>
      <c r="J33" s="2"/>
      <c r="K33" s="9">
        <v>2200</v>
      </c>
      <c r="L33" s="1"/>
      <c r="M33" s="1"/>
    </row>
    <row r="34" spans="1:13" ht="12.75">
      <c r="A34" s="1"/>
      <c r="B34" s="2"/>
      <c r="C34" s="4"/>
      <c r="D34" s="2"/>
      <c r="E34" s="2"/>
      <c r="F34" s="2"/>
      <c r="G34" s="5"/>
      <c r="H34" s="132"/>
      <c r="I34" s="2"/>
      <c r="J34" s="2"/>
      <c r="K34" s="1"/>
      <c r="L34" s="1"/>
      <c r="M34" s="1"/>
    </row>
    <row r="35" spans="1:13" ht="12.75">
      <c r="A35" s="3" t="s">
        <v>10</v>
      </c>
      <c r="B35" s="2"/>
      <c r="C35" s="4"/>
      <c r="D35" s="2"/>
      <c r="E35" s="2"/>
      <c r="F35" s="2"/>
      <c r="G35" s="5"/>
      <c r="H35" s="132"/>
      <c r="I35" s="2"/>
      <c r="J35" s="2"/>
      <c r="K35" s="1"/>
      <c r="L35" s="19">
        <v>2250</v>
      </c>
      <c r="M35" s="1"/>
    </row>
    <row r="36" spans="1:13" ht="12.75">
      <c r="A36" s="1"/>
      <c r="B36" s="9"/>
      <c r="C36" s="4"/>
      <c r="D36" s="2"/>
      <c r="E36" s="6"/>
      <c r="F36" s="2"/>
      <c r="G36" s="5"/>
      <c r="H36" s="132"/>
      <c r="I36" s="2"/>
      <c r="J36" s="2"/>
      <c r="K36" s="1"/>
      <c r="L36" s="1"/>
      <c r="M36" s="1"/>
    </row>
    <row r="37" spans="1:13" ht="12.75">
      <c r="A37" s="3" t="s">
        <v>409</v>
      </c>
      <c r="B37" s="2"/>
      <c r="C37" s="4"/>
      <c r="D37" s="2"/>
      <c r="E37" s="2"/>
      <c r="F37" s="2"/>
      <c r="G37" s="5"/>
      <c r="H37" s="132"/>
      <c r="I37" s="2"/>
      <c r="J37" s="2"/>
      <c r="K37" s="1"/>
      <c r="L37" s="3">
        <f>SUM(K38:K45)</f>
        <v>146256</v>
      </c>
      <c r="M37" s="1"/>
    </row>
    <row r="38" spans="1:13" ht="12.75">
      <c r="A38" s="1" t="s">
        <v>408</v>
      </c>
      <c r="B38" s="2"/>
      <c r="C38" s="4"/>
      <c r="D38" s="2"/>
      <c r="E38" s="2"/>
      <c r="F38" s="2"/>
      <c r="G38" s="5"/>
      <c r="H38" s="132"/>
      <c r="I38" s="2"/>
      <c r="J38" s="2"/>
      <c r="K38" s="1">
        <f>E39*B39</f>
        <v>30000</v>
      </c>
      <c r="L38" s="1"/>
      <c r="M38" s="1"/>
    </row>
    <row r="39" spans="1:13" ht="12.75">
      <c r="A39" s="1"/>
      <c r="B39" s="9">
        <v>2500</v>
      </c>
      <c r="C39" s="4" t="s">
        <v>174</v>
      </c>
      <c r="D39" s="2" t="s">
        <v>193</v>
      </c>
      <c r="E39" s="134">
        <v>12</v>
      </c>
      <c r="F39" s="2" t="s">
        <v>362</v>
      </c>
      <c r="G39" s="5" t="s">
        <v>191</v>
      </c>
      <c r="H39" s="132"/>
      <c r="I39" s="2"/>
      <c r="J39" s="2"/>
      <c r="K39" s="1"/>
      <c r="L39" s="1"/>
      <c r="M39" s="1"/>
    </row>
    <row r="40" spans="1:13" ht="12.75">
      <c r="A40" s="1" t="s">
        <v>405</v>
      </c>
      <c r="B40" s="2"/>
      <c r="C40" s="4"/>
      <c r="D40" s="2"/>
      <c r="E40" s="135"/>
      <c r="F40" s="2"/>
      <c r="G40" s="5"/>
      <c r="H40" s="132"/>
      <c r="I40" s="2"/>
      <c r="J40" s="2"/>
      <c r="K40" s="1">
        <f>B41*E41</f>
        <v>21000</v>
      </c>
      <c r="L40" s="1"/>
      <c r="M40" s="1"/>
    </row>
    <row r="41" spans="1:13" ht="12.75">
      <c r="A41" s="1"/>
      <c r="B41" s="9">
        <v>1750</v>
      </c>
      <c r="C41" s="4" t="s">
        <v>174</v>
      </c>
      <c r="D41" s="2" t="s">
        <v>193</v>
      </c>
      <c r="E41" s="134">
        <v>12</v>
      </c>
      <c r="F41" s="2" t="s">
        <v>362</v>
      </c>
      <c r="G41" s="5" t="s">
        <v>191</v>
      </c>
      <c r="H41" s="132"/>
      <c r="I41" s="2"/>
      <c r="J41" s="2"/>
      <c r="K41" s="1"/>
      <c r="L41" s="1"/>
      <c r="M41" s="1"/>
    </row>
    <row r="42" spans="1:13" ht="12.75">
      <c r="A42" s="1" t="s">
        <v>11</v>
      </c>
      <c r="B42" s="2"/>
      <c r="C42" s="4"/>
      <c r="D42" s="2"/>
      <c r="E42" s="135"/>
      <c r="F42" s="2"/>
      <c r="G42" s="5"/>
      <c r="H42" s="132"/>
      <c r="I42" s="2"/>
      <c r="J42" s="2"/>
      <c r="K42" s="1">
        <f>E43*B43</f>
        <v>13608</v>
      </c>
      <c r="L42" s="1"/>
      <c r="M42" s="1"/>
    </row>
    <row r="43" spans="1:13" ht="12.75">
      <c r="A43" s="1"/>
      <c r="B43" s="9">
        <v>1134</v>
      </c>
      <c r="C43" s="4" t="s">
        <v>174</v>
      </c>
      <c r="D43" s="2" t="s">
        <v>193</v>
      </c>
      <c r="E43" s="134">
        <v>12</v>
      </c>
      <c r="F43" s="2" t="s">
        <v>362</v>
      </c>
      <c r="G43" s="5"/>
      <c r="H43" s="136"/>
      <c r="I43" s="2"/>
      <c r="J43" s="2"/>
      <c r="K43" s="1"/>
      <c r="L43" s="1"/>
      <c r="M43" s="1"/>
    </row>
    <row r="44" spans="1:13" ht="12.75">
      <c r="A44" s="1" t="s">
        <v>12</v>
      </c>
      <c r="B44" s="2"/>
      <c r="C44" s="4"/>
      <c r="D44" s="2"/>
      <c r="E44" s="135"/>
      <c r="F44" s="2"/>
      <c r="G44" s="5"/>
      <c r="H44" s="132"/>
      <c r="I44" s="2"/>
      <c r="J44" s="2"/>
      <c r="K44" s="1">
        <f>H45*E45*B45</f>
        <v>81648</v>
      </c>
      <c r="L44" s="1"/>
      <c r="M44" s="1"/>
    </row>
    <row r="45" spans="1:13" ht="12.75">
      <c r="A45" s="1"/>
      <c r="B45" s="9">
        <v>1134</v>
      </c>
      <c r="C45" s="4" t="s">
        <v>174</v>
      </c>
      <c r="D45" s="2" t="s">
        <v>193</v>
      </c>
      <c r="E45" s="134">
        <v>12</v>
      </c>
      <c r="F45" s="2" t="s">
        <v>363</v>
      </c>
      <c r="G45" s="5" t="s">
        <v>193</v>
      </c>
      <c r="H45" s="132">
        <v>6</v>
      </c>
      <c r="I45" s="2" t="s">
        <v>346</v>
      </c>
      <c r="J45" s="2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3" t="s">
        <v>13</v>
      </c>
      <c r="B47" s="2"/>
      <c r="C47" s="4"/>
      <c r="D47" s="2"/>
      <c r="E47" s="2"/>
      <c r="F47" s="2"/>
      <c r="G47" s="5"/>
      <c r="H47" s="2"/>
      <c r="I47" s="2"/>
      <c r="J47" s="2"/>
      <c r="K47" s="1"/>
      <c r="L47" s="9">
        <v>2000</v>
      </c>
      <c r="M47" s="1"/>
    </row>
    <row r="48" spans="1:13" ht="12.75">
      <c r="A48" s="3"/>
      <c r="B48" s="2"/>
      <c r="C48" s="4"/>
      <c r="D48" s="2"/>
      <c r="E48" s="2"/>
      <c r="F48" s="2"/>
      <c r="G48" s="5"/>
      <c r="H48" s="2"/>
      <c r="I48" s="2"/>
      <c r="J48" s="2"/>
      <c r="K48" s="1"/>
      <c r="L48" s="1"/>
      <c r="M48" s="1"/>
    </row>
    <row r="49" spans="1:13" ht="12.75">
      <c r="A49" s="3" t="s">
        <v>14</v>
      </c>
      <c r="B49" s="2"/>
      <c r="C49" s="4"/>
      <c r="D49" s="2"/>
      <c r="E49" s="2"/>
      <c r="F49" s="2"/>
      <c r="G49" s="5"/>
      <c r="H49" s="2"/>
      <c r="I49" s="2"/>
      <c r="J49" s="2"/>
      <c r="K49" s="1"/>
      <c r="L49" s="9">
        <v>2000</v>
      </c>
      <c r="M49" s="1"/>
    </row>
    <row r="50" spans="1:13" ht="12.75">
      <c r="A50" s="3"/>
      <c r="B50" s="2"/>
      <c r="C50" s="4"/>
      <c r="D50" s="2"/>
      <c r="E50" s="2"/>
      <c r="F50" s="2"/>
      <c r="G50" s="5"/>
      <c r="H50" s="2"/>
      <c r="I50" s="2"/>
      <c r="J50" s="2"/>
      <c r="K50" s="1"/>
      <c r="L50" s="9"/>
      <c r="M50" s="1"/>
    </row>
    <row r="51" spans="1:13" ht="12.75">
      <c r="A51" s="3" t="s">
        <v>15</v>
      </c>
      <c r="B51" s="2"/>
      <c r="C51" s="4"/>
      <c r="D51" s="2"/>
      <c r="E51" s="2"/>
      <c r="F51" s="2"/>
      <c r="G51" s="5"/>
      <c r="H51" s="2"/>
      <c r="I51" s="2"/>
      <c r="J51" s="2"/>
      <c r="K51" s="1"/>
      <c r="L51" s="9">
        <v>2500</v>
      </c>
      <c r="M51" s="1"/>
    </row>
    <row r="52" spans="1:13" ht="12.75">
      <c r="A52" s="3"/>
      <c r="B52" s="2"/>
      <c r="C52" s="4"/>
      <c r="D52" s="2"/>
      <c r="E52" s="2"/>
      <c r="F52" s="2"/>
      <c r="G52" s="5"/>
      <c r="H52" s="2"/>
      <c r="I52" s="2"/>
      <c r="J52" s="2"/>
      <c r="K52" s="1"/>
      <c r="L52" s="1"/>
      <c r="M52" s="1"/>
    </row>
    <row r="53" spans="1:13" ht="12.75">
      <c r="A53" s="3"/>
      <c r="B53" s="2"/>
      <c r="C53" s="4"/>
      <c r="D53" s="2"/>
      <c r="E53" s="2"/>
      <c r="F53" s="2"/>
      <c r="G53" s="5"/>
      <c r="H53" s="2"/>
      <c r="I53" s="2"/>
      <c r="J53" s="2"/>
      <c r="K53" s="1"/>
      <c r="L53" s="1"/>
      <c r="M53" s="1"/>
    </row>
    <row r="54" spans="1:13" ht="15.75">
      <c r="A54" s="24" t="s">
        <v>147</v>
      </c>
      <c r="B54" s="2"/>
      <c r="C54" s="4"/>
      <c r="D54" s="2"/>
      <c r="E54" s="2"/>
      <c r="F54" s="2"/>
      <c r="G54" s="5"/>
      <c r="H54" s="2"/>
      <c r="I54" s="2"/>
      <c r="J54" s="2"/>
      <c r="K54" s="1"/>
      <c r="L54" s="11">
        <f>SUM(L22:L52)</f>
        <v>278033.2</v>
      </c>
      <c r="M54" s="1"/>
    </row>
    <row r="55" spans="1:13" ht="12.75">
      <c r="A55" s="1"/>
      <c r="B55" s="2"/>
      <c r="C55" s="4"/>
      <c r="D55" s="2"/>
      <c r="E55" s="2"/>
      <c r="F55" s="2"/>
      <c r="G55" s="5"/>
      <c r="H55" s="2"/>
      <c r="I55" s="2"/>
      <c r="J55" s="2"/>
      <c r="K55" s="1"/>
      <c r="L55" s="1"/>
      <c r="M55" s="1"/>
    </row>
    <row r="56" spans="1:13" ht="12.75">
      <c r="A56" s="1" t="s">
        <v>16</v>
      </c>
      <c r="B56" s="1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</row>
    <row r="57" spans="1:13" ht="12.75">
      <c r="A57" s="1"/>
      <c r="B57" s="1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</row>
    <row r="58" spans="1:13" ht="12.75">
      <c r="A58" s="1"/>
      <c r="B58" s="1"/>
      <c r="C58" s="2"/>
      <c r="D58" s="2"/>
      <c r="E58" s="2"/>
      <c r="F58" s="2"/>
      <c r="G58" s="2"/>
      <c r="H58" s="2"/>
      <c r="I58" s="2"/>
      <c r="J58" s="2"/>
      <c r="K58" s="1"/>
      <c r="L58" s="1"/>
      <c r="M58" s="1"/>
    </row>
  </sheetData>
  <sheetProtection/>
  <mergeCells count="3">
    <mergeCell ref="A2:M2"/>
    <mergeCell ref="A3:M3"/>
    <mergeCell ref="A1:M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37" sqref="A37:IV37"/>
    </sheetView>
  </sheetViews>
  <sheetFormatPr defaultColWidth="9.140625" defaultRowHeight="12.75"/>
  <cols>
    <col min="1" max="1" width="4.7109375" style="1" customWidth="1"/>
    <col min="2" max="2" width="17.00390625" style="1" customWidth="1"/>
    <col min="3" max="3" width="6.8515625" style="1" customWidth="1"/>
    <col min="4" max="4" width="3.421875" style="1" customWidth="1"/>
    <col min="5" max="5" width="6.57421875" style="1" bestFit="1" customWidth="1"/>
    <col min="6" max="6" width="3.00390625" style="1" bestFit="1" customWidth="1"/>
    <col min="7" max="7" width="2.00390625" style="1" bestFit="1" customWidth="1"/>
    <col min="8" max="8" width="7.57421875" style="1" bestFit="1" customWidth="1"/>
    <col min="9" max="9" width="3.57421875" style="1" bestFit="1" customWidth="1"/>
    <col min="10" max="10" width="1.57421875" style="1" bestFit="1" customWidth="1"/>
    <col min="11" max="11" width="14.421875" style="1" customWidth="1"/>
    <col min="12" max="12" width="16.28125" style="1" customWidth="1"/>
    <col min="13" max="13" width="18.28125" style="1" customWidth="1"/>
    <col min="14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203" t="s">
        <v>269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">
      <c r="A3" s="203" t="s">
        <v>692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3:12" ht="15">
      <c r="C4" s="7"/>
      <c r="G4" s="8"/>
      <c r="K4" s="26"/>
      <c r="L4" s="26"/>
    </row>
    <row r="5" spans="1:12" ht="12.75">
      <c r="A5" s="3" t="s">
        <v>176</v>
      </c>
      <c r="C5" s="7"/>
      <c r="G5" s="8"/>
      <c r="L5" s="43">
        <f>SUM(K6:K9)</f>
        <v>183787.5</v>
      </c>
    </row>
    <row r="6" spans="3:12" ht="12.75">
      <c r="C6" s="7"/>
      <c r="G6" s="8"/>
      <c r="K6" s="1">
        <f>E8*B8</f>
        <v>2537.5</v>
      </c>
      <c r="L6" s="43"/>
    </row>
    <row r="7" spans="1:12" ht="12.75">
      <c r="A7" s="1" t="s">
        <v>209</v>
      </c>
      <c r="B7" s="1" t="s">
        <v>145</v>
      </c>
      <c r="C7" s="7"/>
      <c r="G7" s="8"/>
      <c r="L7" s="43"/>
    </row>
    <row r="8" spans="2:8" ht="12.75">
      <c r="B8" s="51">
        <v>7.25</v>
      </c>
      <c r="C8" s="7" t="s">
        <v>204</v>
      </c>
      <c r="D8" s="1" t="s">
        <v>193</v>
      </c>
      <c r="E8" s="101">
        <v>350</v>
      </c>
      <c r="F8" s="67" t="s">
        <v>328</v>
      </c>
      <c r="G8" s="101" t="s">
        <v>191</v>
      </c>
      <c r="H8" s="67"/>
    </row>
    <row r="9" spans="1:12" ht="12.75">
      <c r="A9" s="1" t="s">
        <v>210</v>
      </c>
      <c r="B9" s="1" t="s">
        <v>262</v>
      </c>
      <c r="C9" s="7"/>
      <c r="E9" s="67"/>
      <c r="F9" s="67"/>
      <c r="G9" s="101"/>
      <c r="H9" s="67"/>
      <c r="K9" s="1">
        <f>H10*E10*B10</f>
        <v>181250</v>
      </c>
      <c r="L9" s="43"/>
    </row>
    <row r="10" spans="2:12" ht="12.75">
      <c r="B10" s="51">
        <v>7.25</v>
      </c>
      <c r="C10" s="7" t="s">
        <v>204</v>
      </c>
      <c r="D10" s="1" t="s">
        <v>193</v>
      </c>
      <c r="E10" s="67">
        <v>50</v>
      </c>
      <c r="F10" s="67" t="s">
        <v>192</v>
      </c>
      <c r="G10" s="101" t="s">
        <v>193</v>
      </c>
      <c r="H10" s="67">
        <v>500</v>
      </c>
      <c r="I10" s="1" t="s">
        <v>343</v>
      </c>
      <c r="L10" s="43"/>
    </row>
    <row r="11" spans="1:12" ht="12.75">
      <c r="A11" s="3" t="s">
        <v>177</v>
      </c>
      <c r="C11" s="7"/>
      <c r="E11" s="67"/>
      <c r="F11" s="67"/>
      <c r="G11" s="101"/>
      <c r="H11" s="67"/>
      <c r="L11" s="43">
        <f>SUM(K12:K13)</f>
        <v>149077.75</v>
      </c>
    </row>
    <row r="12" spans="1:11" ht="12.75">
      <c r="A12" s="1" t="s">
        <v>178</v>
      </c>
      <c r="C12" s="7"/>
      <c r="E12" s="67"/>
      <c r="F12" s="67"/>
      <c r="G12" s="101"/>
      <c r="H12" s="67"/>
      <c r="K12" s="51">
        <v>135998.45</v>
      </c>
    </row>
    <row r="13" spans="1:12" ht="12.75">
      <c r="A13" s="1" t="s">
        <v>180</v>
      </c>
      <c r="C13" s="7"/>
      <c r="E13" s="67"/>
      <c r="F13" s="67"/>
      <c r="G13" s="101"/>
      <c r="H13" s="67"/>
      <c r="K13" s="9">
        <v>13079.3</v>
      </c>
      <c r="L13" s="43"/>
    </row>
    <row r="14" spans="3:12" ht="12.75">
      <c r="C14" s="7"/>
      <c r="E14" s="67"/>
      <c r="F14" s="67"/>
      <c r="G14" s="101"/>
      <c r="H14" s="67"/>
      <c r="L14" s="43"/>
    </row>
    <row r="15" spans="1:12" ht="12.75">
      <c r="A15" s="3" t="s">
        <v>181</v>
      </c>
      <c r="C15" s="7"/>
      <c r="E15" s="67"/>
      <c r="F15" s="67"/>
      <c r="G15" s="101"/>
      <c r="H15" s="67"/>
      <c r="L15" s="43">
        <f>SUM(K16:K17)</f>
        <v>3776.65</v>
      </c>
    </row>
    <row r="16" spans="1:12" ht="12.75">
      <c r="A16" s="1" t="s">
        <v>182</v>
      </c>
      <c r="C16" s="7"/>
      <c r="E16" s="67"/>
      <c r="F16" s="67"/>
      <c r="G16" s="101"/>
      <c r="H16" s="67"/>
      <c r="K16" s="9">
        <v>2694.88</v>
      </c>
      <c r="L16" s="43"/>
    </row>
    <row r="17" spans="1:12" ht="12.75">
      <c r="A17" s="1" t="s">
        <v>341</v>
      </c>
      <c r="C17" s="7"/>
      <c r="E17" s="67"/>
      <c r="F17" s="67"/>
      <c r="G17" s="101"/>
      <c r="H17" s="67"/>
      <c r="K17" s="9">
        <v>1081.77</v>
      </c>
      <c r="L17" s="43"/>
    </row>
    <row r="18" spans="3:12" ht="12.75">
      <c r="C18" s="7"/>
      <c r="E18" s="67"/>
      <c r="F18" s="67"/>
      <c r="G18" s="101"/>
      <c r="H18" s="67"/>
      <c r="K18" s="9"/>
      <c r="L18" s="43"/>
    </row>
    <row r="19" spans="1:12" ht="12.75">
      <c r="A19" s="3" t="s">
        <v>263</v>
      </c>
      <c r="C19" s="7"/>
      <c r="E19" s="67"/>
      <c r="F19" s="67"/>
      <c r="G19" s="101"/>
      <c r="H19" s="67"/>
      <c r="L19" s="43">
        <f>SUM(K20:K21)</f>
        <v>4014606.5</v>
      </c>
    </row>
    <row r="20" spans="1:11" ht="12.75">
      <c r="A20" s="1" t="s">
        <v>231</v>
      </c>
      <c r="B20" s="1" t="s">
        <v>267</v>
      </c>
      <c r="C20" s="7"/>
      <c r="E20" s="67"/>
      <c r="F20" s="67"/>
      <c r="G20" s="101"/>
      <c r="H20" s="67"/>
      <c r="K20" s="6">
        <f>E21*B21</f>
        <v>4014606.5</v>
      </c>
    </row>
    <row r="21" spans="2:11" ht="12.75">
      <c r="B21" s="46">
        <v>80292.13</v>
      </c>
      <c r="C21" s="7" t="s">
        <v>86</v>
      </c>
      <c r="D21" s="1" t="s">
        <v>193</v>
      </c>
      <c r="E21" s="102">
        <v>50</v>
      </c>
      <c r="F21" s="103" t="s">
        <v>194</v>
      </c>
      <c r="G21" s="101" t="s">
        <v>328</v>
      </c>
      <c r="H21" s="67" t="s">
        <v>191</v>
      </c>
      <c r="I21" s="1" t="s">
        <v>191</v>
      </c>
      <c r="K21" s="9"/>
    </row>
    <row r="22" spans="1:12" ht="12.75">
      <c r="A22" s="3" t="s">
        <v>268</v>
      </c>
      <c r="C22" s="7"/>
      <c r="E22" s="67"/>
      <c r="F22" s="67"/>
      <c r="G22" s="101"/>
      <c r="H22" s="67"/>
      <c r="L22" s="43">
        <f>E23*B23</f>
        <v>157543</v>
      </c>
    </row>
    <row r="23" spans="2:11" ht="12.75">
      <c r="B23" s="46">
        <v>3150.86</v>
      </c>
      <c r="C23" s="7" t="s">
        <v>86</v>
      </c>
      <c r="D23" s="1" t="s">
        <v>193</v>
      </c>
      <c r="E23" s="102">
        <v>50</v>
      </c>
      <c r="F23" s="7" t="s">
        <v>194</v>
      </c>
      <c r="G23" s="8" t="s">
        <v>328</v>
      </c>
      <c r="H23" s="1" t="s">
        <v>191</v>
      </c>
      <c r="I23" s="1" t="s">
        <v>191</v>
      </c>
      <c r="K23" s="9"/>
    </row>
    <row r="24" spans="1:12" ht="12.75">
      <c r="A24" s="3" t="s">
        <v>706</v>
      </c>
      <c r="C24" s="7"/>
      <c r="E24" s="67"/>
      <c r="F24" s="67"/>
      <c r="G24" s="101"/>
      <c r="H24" s="67"/>
      <c r="L24" s="43">
        <v>64000</v>
      </c>
    </row>
    <row r="25" spans="2:11" ht="12.75">
      <c r="B25" s="46" t="s">
        <v>191</v>
      </c>
      <c r="C25" s="7" t="s">
        <v>191</v>
      </c>
      <c r="D25" s="1" t="s">
        <v>191</v>
      </c>
      <c r="E25" s="102" t="s">
        <v>191</v>
      </c>
      <c r="F25" s="7" t="s">
        <v>191</v>
      </c>
      <c r="G25" s="8" t="s">
        <v>191</v>
      </c>
      <c r="H25" s="1" t="s">
        <v>191</v>
      </c>
      <c r="I25" s="1" t="s">
        <v>191</v>
      </c>
      <c r="K25" s="9"/>
    </row>
    <row r="26" spans="1:12" ht="12.75">
      <c r="A26" s="3" t="s">
        <v>515</v>
      </c>
      <c r="C26" s="7"/>
      <c r="G26" s="8"/>
      <c r="L26" s="43">
        <f>(L24+L19+L15+L11+L22+L5)*0.05</f>
        <v>228639.57000000004</v>
      </c>
    </row>
    <row r="27" spans="1:12" ht="12.75">
      <c r="A27" s="3" t="s">
        <v>265</v>
      </c>
      <c r="C27" s="7"/>
      <c r="G27" s="8"/>
      <c r="L27" s="43">
        <f>(L26+L24+L19+L15+L11+L22+L5)*0.05</f>
        <v>240071.54850000003</v>
      </c>
    </row>
    <row r="28" spans="1:12" ht="12.75">
      <c r="A28" s="1" t="s">
        <v>183</v>
      </c>
      <c r="C28" s="7"/>
      <c r="G28" s="8"/>
      <c r="L28" s="43">
        <f>SUM(L5:L27)</f>
        <v>5041502.5185</v>
      </c>
    </row>
    <row r="29" spans="1:12" ht="12.75">
      <c r="A29" s="1" t="s">
        <v>184</v>
      </c>
      <c r="C29" s="7"/>
      <c r="G29" s="8"/>
      <c r="K29" s="43"/>
      <c r="L29" s="47">
        <f>seraişletme!K17</f>
        <v>198247.8</v>
      </c>
    </row>
    <row r="30" spans="1:12" ht="15">
      <c r="A30" s="24" t="s">
        <v>185</v>
      </c>
      <c r="C30" s="7"/>
      <c r="G30" s="8"/>
      <c r="L30" s="43">
        <f>SUM(L28:L29)</f>
        <v>5239750.3185</v>
      </c>
    </row>
    <row r="31" spans="3:7" ht="12.75">
      <c r="C31" s="7"/>
      <c r="G31" s="8"/>
    </row>
    <row r="32" spans="1:7" ht="12.75">
      <c r="A32" s="1" t="s">
        <v>22</v>
      </c>
      <c r="C32" s="7"/>
      <c r="G32" s="8"/>
    </row>
    <row r="33" spans="3:7" ht="12.75">
      <c r="C33" s="7"/>
      <c r="G33" s="8"/>
    </row>
    <row r="34" spans="1:7" ht="12.75">
      <c r="A34" s="32" t="s">
        <v>260</v>
      </c>
      <c r="C34" s="7"/>
      <c r="G34" s="8"/>
    </row>
    <row r="35" spans="1:7" ht="12.75">
      <c r="A35" s="32" t="s">
        <v>212</v>
      </c>
      <c r="C35" s="7"/>
      <c r="G35" s="8"/>
    </row>
    <row r="36" spans="1:7" ht="12.75">
      <c r="A36" s="32" t="s">
        <v>266</v>
      </c>
      <c r="C36" s="7"/>
      <c r="G36" s="8"/>
    </row>
    <row r="37" spans="1:7" ht="12.75">
      <c r="A37" s="32" t="s">
        <v>724</v>
      </c>
      <c r="C37" s="7"/>
      <c r="G37" s="8"/>
    </row>
    <row r="38" spans="3:7" ht="12.75">
      <c r="C38" s="7"/>
      <c r="G38" s="8"/>
    </row>
    <row r="39" spans="1:12" ht="12.75">
      <c r="A39" s="1" t="s">
        <v>675</v>
      </c>
      <c r="K39" s="72"/>
      <c r="L39" s="72"/>
    </row>
    <row r="40" spans="1:6" ht="12.75">
      <c r="A40" s="1" t="s">
        <v>665</v>
      </c>
      <c r="F40" s="2"/>
    </row>
    <row r="41" spans="2:7" ht="15.75">
      <c r="B41" s="57" t="s">
        <v>676</v>
      </c>
      <c r="C41" s="7"/>
      <c r="G41" s="8"/>
    </row>
    <row r="42" spans="2:13" ht="12.75">
      <c r="B42" s="1" t="s">
        <v>677</v>
      </c>
      <c r="C42"/>
      <c r="D42"/>
      <c r="E42"/>
      <c r="F42"/>
      <c r="G42"/>
      <c r="H42"/>
      <c r="I42"/>
      <c r="J42"/>
      <c r="K42"/>
      <c r="L42"/>
      <c r="M42"/>
    </row>
  </sheetData>
  <sheetProtection/>
  <mergeCells count="3">
    <mergeCell ref="A2:M2"/>
    <mergeCell ref="A3:M3"/>
    <mergeCell ref="A1:M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">
      <selection activeCell="A41" sqref="A41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2.7109375" style="1" customWidth="1"/>
    <col min="4" max="4" width="11.7109375" style="1" customWidth="1"/>
    <col min="5" max="6" width="5.140625" style="1" customWidth="1"/>
    <col min="7" max="7" width="3.421875" style="2" customWidth="1"/>
    <col min="8" max="8" width="0.13671875" style="1" customWidth="1"/>
    <col min="9" max="9" width="12.140625" style="1" customWidth="1"/>
    <col min="10" max="10" width="41.8515625" style="1" customWidth="1"/>
    <col min="11" max="11" width="16.421875" style="1" bestFit="1" customWidth="1"/>
    <col min="12" max="16384" width="9.140625" style="1" customWidth="1"/>
  </cols>
  <sheetData>
    <row r="1" spans="1:15" ht="15.75">
      <c r="A1" s="211"/>
      <c r="B1" s="211"/>
      <c r="C1" s="211"/>
      <c r="D1" s="211"/>
      <c r="E1" s="211"/>
      <c r="F1" s="211"/>
      <c r="G1" s="211"/>
      <c r="H1" s="211"/>
      <c r="I1" s="211"/>
      <c r="J1" s="211"/>
      <c r="N1" s="36"/>
      <c r="O1" s="36"/>
    </row>
    <row r="2" spans="1:15" ht="15.75">
      <c r="A2" s="211" t="s">
        <v>215</v>
      </c>
      <c r="B2" s="211"/>
      <c r="C2" s="211"/>
      <c r="D2" s="211"/>
      <c r="E2" s="211"/>
      <c r="F2" s="211"/>
      <c r="G2" s="211"/>
      <c r="H2" s="211"/>
      <c r="I2" s="211"/>
      <c r="J2" s="211"/>
      <c r="N2" s="36"/>
      <c r="O2" s="36"/>
    </row>
    <row r="3" spans="1:15" ht="15.75">
      <c r="A3" s="211" t="s">
        <v>715</v>
      </c>
      <c r="B3" s="211"/>
      <c r="C3" s="211"/>
      <c r="D3" s="211"/>
      <c r="E3" s="211"/>
      <c r="F3" s="211"/>
      <c r="G3" s="211"/>
      <c r="H3" s="211"/>
      <c r="I3" s="211"/>
      <c r="J3" s="211"/>
      <c r="N3" s="36"/>
      <c r="O3" s="36"/>
    </row>
    <row r="4" spans="2:15" ht="12.75">
      <c r="B4" s="36"/>
      <c r="C4" s="36"/>
      <c r="D4" s="36"/>
      <c r="E4" s="36"/>
      <c r="F4" s="36"/>
      <c r="G4" s="21"/>
      <c r="H4" s="36"/>
      <c r="I4" s="35"/>
      <c r="J4" s="36"/>
      <c r="K4" s="36"/>
      <c r="L4" s="36"/>
      <c r="M4" s="36"/>
      <c r="N4" s="36"/>
      <c r="O4" s="36"/>
    </row>
    <row r="5" spans="1:10" ht="12.75">
      <c r="A5" s="3" t="s">
        <v>176</v>
      </c>
      <c r="J5" s="35">
        <f>SUM(I6:I8)</f>
        <v>2775</v>
      </c>
    </row>
    <row r="6" spans="1:10" ht="14.25">
      <c r="A6" s="1" t="s">
        <v>146</v>
      </c>
      <c r="I6" s="1">
        <f>D7*A7</f>
        <v>2537.5</v>
      </c>
      <c r="J6" s="35"/>
    </row>
    <row r="7" spans="1:10" ht="14.25">
      <c r="A7" s="67">
        <v>350</v>
      </c>
      <c r="B7" s="1" t="s">
        <v>351</v>
      </c>
      <c r="C7" s="1" t="s">
        <v>193</v>
      </c>
      <c r="D7" s="9">
        <v>7.25</v>
      </c>
      <c r="E7" s="1" t="s">
        <v>204</v>
      </c>
      <c r="J7" s="35"/>
    </row>
    <row r="8" spans="1:10" ht="14.25">
      <c r="A8" s="1" t="s">
        <v>350</v>
      </c>
      <c r="I8" s="1">
        <f>A9*D9</f>
        <v>237.5</v>
      </c>
      <c r="J8" s="35"/>
    </row>
    <row r="9" spans="1:10" ht="12.75">
      <c r="A9" s="67">
        <v>50</v>
      </c>
      <c r="B9" s="1" t="s">
        <v>192</v>
      </c>
      <c r="C9" s="1" t="s">
        <v>193</v>
      </c>
      <c r="D9" s="100">
        <v>4.75</v>
      </c>
      <c r="E9" s="1" t="s">
        <v>514</v>
      </c>
      <c r="J9" s="35"/>
    </row>
    <row r="10" spans="2:10" ht="12.75">
      <c r="B10" s="37"/>
      <c r="C10" s="37"/>
      <c r="D10" s="37"/>
      <c r="E10" s="37"/>
      <c r="F10" s="37"/>
      <c r="G10" s="38"/>
      <c r="H10" s="37"/>
      <c r="J10" s="35"/>
    </row>
    <row r="11" spans="1:10" ht="12.75">
      <c r="A11" s="3" t="s">
        <v>177</v>
      </c>
      <c r="J11" s="35">
        <f>SUM(I12:I15)</f>
        <v>2055361.75</v>
      </c>
    </row>
    <row r="12" spans="1:10" ht="12.75">
      <c r="A12" s="1" t="s">
        <v>178</v>
      </c>
      <c r="I12" s="9">
        <v>135998.45</v>
      </c>
      <c r="J12" s="35"/>
    </row>
    <row r="13" spans="1:10" ht="13.5" customHeight="1">
      <c r="A13" s="1" t="s">
        <v>179</v>
      </c>
      <c r="I13" s="1">
        <f>D14*A14</f>
        <v>1906284</v>
      </c>
      <c r="J13" s="35"/>
    </row>
    <row r="14" spans="1:10" ht="13.5" customHeight="1">
      <c r="A14" s="1">
        <v>50</v>
      </c>
      <c r="B14" s="1" t="s">
        <v>194</v>
      </c>
      <c r="C14" s="1" t="s">
        <v>193</v>
      </c>
      <c r="D14" s="9">
        <v>38125.68</v>
      </c>
      <c r="E14" s="1" t="s">
        <v>213</v>
      </c>
      <c r="J14" s="35"/>
    </row>
    <row r="15" spans="1:10" ht="12.75">
      <c r="A15" s="1" t="s">
        <v>180</v>
      </c>
      <c r="I15" s="138">
        <v>13079.3</v>
      </c>
      <c r="J15" s="35"/>
    </row>
    <row r="16" ht="12.75">
      <c r="J16" s="35"/>
    </row>
    <row r="17" spans="1:10" ht="12.75">
      <c r="A17" s="3" t="s">
        <v>181</v>
      </c>
      <c r="J17" s="35">
        <f>SUM(I18:I19)</f>
        <v>3776.65</v>
      </c>
    </row>
    <row r="18" spans="1:10" ht="12.75">
      <c r="A18" s="1" t="s">
        <v>182</v>
      </c>
      <c r="I18" s="10">
        <v>2694.88</v>
      </c>
      <c r="J18" s="35"/>
    </row>
    <row r="19" spans="1:10" ht="12.75">
      <c r="A19" s="1" t="s">
        <v>341</v>
      </c>
      <c r="I19" s="153">
        <v>1081.77</v>
      </c>
      <c r="J19" s="35"/>
    </row>
    <row r="20" spans="9:10" ht="12.75">
      <c r="I20" s="10"/>
      <c r="J20" s="35"/>
    </row>
    <row r="21" spans="1:10" ht="12.75">
      <c r="A21" s="3" t="s">
        <v>197</v>
      </c>
      <c r="J21" s="35">
        <f>SUM(I22:I23)</f>
        <v>41500</v>
      </c>
    </row>
    <row r="22" spans="1:10" ht="12.75">
      <c r="A22" s="1" t="s">
        <v>568</v>
      </c>
      <c r="B22" s="39"/>
      <c r="C22" s="4"/>
      <c r="D22" s="2"/>
      <c r="E22" s="2"/>
      <c r="F22" s="4"/>
      <c r="G22" s="5"/>
      <c r="H22" s="2"/>
      <c r="I22" s="9">
        <v>39000</v>
      </c>
      <c r="J22" s="21"/>
    </row>
    <row r="23" spans="1:10" ht="12.75">
      <c r="A23" s="1" t="s">
        <v>159</v>
      </c>
      <c r="B23" s="2"/>
      <c r="C23" s="4"/>
      <c r="D23" s="2"/>
      <c r="E23" s="2"/>
      <c r="F23" s="2"/>
      <c r="G23" s="5"/>
      <c r="H23" s="2"/>
      <c r="I23" s="9">
        <v>2500</v>
      </c>
      <c r="J23" s="21"/>
    </row>
    <row r="24" ht="12.75">
      <c r="J24" s="35"/>
    </row>
    <row r="25" spans="1:10" ht="12.75">
      <c r="A25" s="3" t="s">
        <v>160</v>
      </c>
      <c r="J25" s="69">
        <v>2500</v>
      </c>
    </row>
    <row r="26" ht="12.75">
      <c r="J26" s="35"/>
    </row>
    <row r="27" spans="2:10" ht="12.75">
      <c r="B27" s="40"/>
      <c r="C27" s="40"/>
      <c r="D27" s="40"/>
      <c r="E27" s="40"/>
      <c r="F27" s="40"/>
      <c r="G27" s="41"/>
      <c r="H27" s="40"/>
      <c r="J27" s="35"/>
    </row>
    <row r="28" spans="1:10" ht="12.75">
      <c r="A28" s="3" t="s">
        <v>156</v>
      </c>
      <c r="J28" s="35">
        <f>(J25+J21+J17+J11+J5)*0.01</f>
        <v>21059.134</v>
      </c>
    </row>
    <row r="29" ht="12.75">
      <c r="J29" s="36"/>
    </row>
    <row r="30" spans="1:10" ht="12.75">
      <c r="A30" s="3" t="s">
        <v>157</v>
      </c>
      <c r="J30" s="35">
        <f>(J28+J25+J21+J17+J11+J5)*0.01</f>
        <v>21269.72534</v>
      </c>
    </row>
    <row r="31" ht="12.75">
      <c r="J31" s="36"/>
    </row>
    <row r="32" spans="1:10" ht="12.75">
      <c r="A32" s="1" t="s">
        <v>183</v>
      </c>
      <c r="J32" s="35">
        <f>SUM(J5:J30)</f>
        <v>2148242.25934</v>
      </c>
    </row>
    <row r="33" ht="12.75">
      <c r="J33" s="36"/>
    </row>
    <row r="34" spans="1:10" ht="12.75">
      <c r="A34" s="1" t="s">
        <v>184</v>
      </c>
      <c r="J34" s="35">
        <f>BESİİŞLETME!O16</f>
        <v>1807620.5</v>
      </c>
    </row>
    <row r="35" ht="12.75">
      <c r="J35" s="36" t="s">
        <v>191</v>
      </c>
    </row>
    <row r="36" spans="1:10" ht="15">
      <c r="A36" s="24" t="s">
        <v>185</v>
      </c>
      <c r="J36" s="26">
        <f>SUM(J32:J35)</f>
        <v>3955862.75934</v>
      </c>
    </row>
    <row r="37" spans="2:10" ht="15">
      <c r="B37" s="40"/>
      <c r="C37" s="40"/>
      <c r="D37" s="40"/>
      <c r="E37" s="40"/>
      <c r="F37" s="40"/>
      <c r="G37" s="41"/>
      <c r="H37" s="40"/>
      <c r="J37" s="42"/>
    </row>
    <row r="38" spans="1:7" ht="12.75">
      <c r="A38" s="1" t="s">
        <v>216</v>
      </c>
      <c r="F38" s="2"/>
      <c r="G38" s="1"/>
    </row>
    <row r="39" spans="1:7" ht="12.75">
      <c r="A39" s="1" t="s">
        <v>217</v>
      </c>
      <c r="F39" s="2"/>
      <c r="G39" s="1"/>
    </row>
    <row r="40" spans="1:7" ht="12.75">
      <c r="A40" s="1" t="s">
        <v>218</v>
      </c>
      <c r="F40" s="2"/>
      <c r="G40" s="1"/>
    </row>
    <row r="41" spans="1:7" ht="12.75">
      <c r="A41" s="96" t="s">
        <v>720</v>
      </c>
      <c r="F41" s="2"/>
      <c r="G41" s="1"/>
    </row>
    <row r="43" ht="12.75">
      <c r="A43" s="33" t="s">
        <v>21</v>
      </c>
    </row>
    <row r="44" ht="12.75">
      <c r="B44" s="33"/>
    </row>
    <row r="45" spans="1:7" ht="12.75">
      <c r="A45" s="96" t="s">
        <v>680</v>
      </c>
      <c r="F45" s="2"/>
      <c r="G45" s="1"/>
    </row>
    <row r="46" spans="1:7" ht="12.75">
      <c r="A46" s="1" t="s">
        <v>191</v>
      </c>
      <c r="G46" s="1"/>
    </row>
    <row r="47" spans="1:12" ht="12.75">
      <c r="A47" s="1" t="s">
        <v>664</v>
      </c>
      <c r="G47" s="1"/>
      <c r="K47" s="72"/>
      <c r="L47" s="72"/>
    </row>
    <row r="48" spans="1:7" ht="12.75">
      <c r="A48" s="1" t="s">
        <v>665</v>
      </c>
      <c r="F48" s="2"/>
      <c r="G48" s="1"/>
    </row>
    <row r="55" spans="2:8" ht="12.75">
      <c r="B55" s="40"/>
      <c r="C55" s="40"/>
      <c r="D55" s="40"/>
      <c r="E55" s="40"/>
      <c r="F55" s="40"/>
      <c r="G55" s="41"/>
      <c r="H55" s="40"/>
    </row>
    <row r="56" spans="2:8" ht="12.75">
      <c r="B56" s="40"/>
      <c r="C56" s="40"/>
      <c r="D56" s="40"/>
      <c r="E56" s="40"/>
      <c r="F56" s="40"/>
      <c r="G56" s="41"/>
      <c r="H56" s="40"/>
    </row>
    <row r="57" spans="2:8" ht="12.75">
      <c r="B57" s="40"/>
      <c r="C57" s="40"/>
      <c r="D57" s="40"/>
      <c r="E57" s="40"/>
      <c r="F57" s="40"/>
      <c r="G57" s="41"/>
      <c r="H57" s="40"/>
    </row>
    <row r="58" spans="2:8" ht="12.75">
      <c r="B58" s="40"/>
      <c r="C58" s="40"/>
      <c r="D58" s="40"/>
      <c r="E58" s="40"/>
      <c r="F58" s="40"/>
      <c r="G58" s="41"/>
      <c r="H58" s="40"/>
    </row>
    <row r="59" spans="2:8" ht="12.75">
      <c r="B59" s="40"/>
      <c r="C59" s="40"/>
      <c r="D59" s="40"/>
      <c r="E59" s="40"/>
      <c r="F59" s="40"/>
      <c r="G59" s="41"/>
      <c r="H59" s="40"/>
    </row>
    <row r="60" spans="2:8" ht="12.75">
      <c r="B60" s="40"/>
      <c r="C60" s="40"/>
      <c r="D60" s="40"/>
      <c r="E60" s="40"/>
      <c r="F60" s="40"/>
      <c r="G60" s="41"/>
      <c r="H60" s="40"/>
    </row>
    <row r="61" spans="2:8" ht="12.75">
      <c r="B61" s="40"/>
      <c r="C61" s="40"/>
      <c r="D61" s="40"/>
      <c r="E61" s="40"/>
      <c r="F61" s="40"/>
      <c r="G61" s="41"/>
      <c r="H61" s="40"/>
    </row>
    <row r="62" spans="2:8" ht="12.75">
      <c r="B62" s="40"/>
      <c r="C62" s="40"/>
      <c r="D62" s="40"/>
      <c r="E62" s="40"/>
      <c r="F62" s="40"/>
      <c r="G62" s="41"/>
      <c r="H62" s="40"/>
    </row>
    <row r="63" spans="2:8" ht="12.75">
      <c r="B63" s="40"/>
      <c r="C63" s="40"/>
      <c r="D63" s="40"/>
      <c r="E63" s="40"/>
      <c r="F63" s="40"/>
      <c r="G63" s="41"/>
      <c r="H63" s="40"/>
    </row>
  </sheetData>
  <sheetProtection/>
  <mergeCells count="3">
    <mergeCell ref="A2:J2"/>
    <mergeCell ref="A3:J3"/>
    <mergeCell ref="A1:J1"/>
  </mergeCells>
  <printOptions horizontalCentered="1" verticalCentered="1"/>
  <pageMargins left="0.5511811023622047" right="0" top="0.2" bottom="0.3937007874015748" header="0.17" footer="0"/>
  <pageSetup horizontalDpi="360" verticalDpi="36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7">
      <selection activeCell="A39" sqref="A39"/>
    </sheetView>
  </sheetViews>
  <sheetFormatPr defaultColWidth="9.140625" defaultRowHeight="12.75"/>
  <cols>
    <col min="1" max="1" width="4.7109375" style="1" customWidth="1"/>
    <col min="2" max="2" width="17.28125" style="1" customWidth="1"/>
    <col min="3" max="3" width="6.140625" style="1" customWidth="1"/>
    <col min="4" max="4" width="2.00390625" style="1" bestFit="1" customWidth="1"/>
    <col min="5" max="5" width="6.57421875" style="1" bestFit="1" customWidth="1"/>
    <col min="6" max="6" width="3.00390625" style="1" bestFit="1" customWidth="1"/>
    <col min="7" max="7" width="2.00390625" style="1" bestFit="1" customWidth="1"/>
    <col min="8" max="8" width="6.421875" style="1" bestFit="1" customWidth="1"/>
    <col min="9" max="9" width="3.57421875" style="1" bestFit="1" customWidth="1"/>
    <col min="10" max="10" width="1.57421875" style="1" bestFit="1" customWidth="1"/>
    <col min="11" max="11" width="14.57421875" style="1" customWidth="1"/>
    <col min="12" max="12" width="16.140625" style="1" customWidth="1"/>
    <col min="13" max="13" width="20.7109375" style="1" customWidth="1"/>
    <col min="14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203" t="s">
        <v>261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">
      <c r="A3" s="203" t="s">
        <v>692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3:12" ht="15">
      <c r="C4" s="7"/>
      <c r="G4" s="8"/>
      <c r="K4" s="26"/>
      <c r="L4" s="26"/>
    </row>
    <row r="5" spans="1:12" ht="12.75">
      <c r="A5" s="3" t="s">
        <v>176</v>
      </c>
      <c r="C5" s="7"/>
      <c r="G5" s="8"/>
      <c r="L5" s="43">
        <f>SUM(K6:K9)</f>
        <v>183787.5</v>
      </c>
    </row>
    <row r="6" spans="3:12" ht="12.75">
      <c r="C6" s="7"/>
      <c r="G6" s="8"/>
      <c r="K6" s="1">
        <f>E8*B8</f>
        <v>2537.5</v>
      </c>
      <c r="L6" s="43"/>
    </row>
    <row r="7" spans="1:12" ht="12.75">
      <c r="A7" s="1" t="s">
        <v>209</v>
      </c>
      <c r="B7" s="1" t="s">
        <v>145</v>
      </c>
      <c r="C7" s="7"/>
      <c r="G7" s="8"/>
      <c r="L7" s="43"/>
    </row>
    <row r="8" spans="2:7" ht="12.75">
      <c r="B8" s="9">
        <v>7.25</v>
      </c>
      <c r="C8" s="7" t="s">
        <v>204</v>
      </c>
      <c r="D8" s="1" t="s">
        <v>193</v>
      </c>
      <c r="E8" s="101">
        <v>350</v>
      </c>
      <c r="F8" s="1" t="s">
        <v>328</v>
      </c>
      <c r="G8" s="8" t="s">
        <v>191</v>
      </c>
    </row>
    <row r="9" spans="1:12" ht="12.75">
      <c r="A9" s="1" t="s">
        <v>210</v>
      </c>
      <c r="B9" s="1" t="s">
        <v>262</v>
      </c>
      <c r="C9" s="7"/>
      <c r="G9" s="8"/>
      <c r="K9" s="1">
        <f>B10*H10*E10</f>
        <v>181250</v>
      </c>
      <c r="L9" s="43"/>
    </row>
    <row r="10" spans="2:12" ht="12.75">
      <c r="B10" s="9">
        <v>7.25</v>
      </c>
      <c r="C10" s="7" t="s">
        <v>204</v>
      </c>
      <c r="D10" s="1" t="s">
        <v>193</v>
      </c>
      <c r="E10" s="101">
        <v>500</v>
      </c>
      <c r="F10" s="1" t="s">
        <v>205</v>
      </c>
      <c r="G10" s="8" t="s">
        <v>222</v>
      </c>
      <c r="H10" s="67">
        <v>50</v>
      </c>
      <c r="I10" s="8" t="s">
        <v>328</v>
      </c>
      <c r="L10" s="43"/>
    </row>
    <row r="11" spans="1:12" ht="12.75">
      <c r="A11" s="3" t="s">
        <v>177</v>
      </c>
      <c r="C11" s="7"/>
      <c r="G11" s="8"/>
      <c r="L11" s="43">
        <f>SUM(K12:K13)</f>
        <v>149077.75</v>
      </c>
    </row>
    <row r="12" spans="1:11" ht="12.75">
      <c r="A12" s="1" t="s">
        <v>178</v>
      </c>
      <c r="C12" s="7"/>
      <c r="G12" s="8"/>
      <c r="K12" s="9">
        <v>135998.45</v>
      </c>
    </row>
    <row r="13" spans="1:12" ht="12.75">
      <c r="A13" s="1" t="s">
        <v>180</v>
      </c>
      <c r="C13" s="7"/>
      <c r="G13" s="8"/>
      <c r="K13" s="9">
        <v>13079.3</v>
      </c>
      <c r="L13" s="43"/>
    </row>
    <row r="14" spans="3:12" ht="12.75">
      <c r="C14" s="7"/>
      <c r="G14" s="8"/>
      <c r="L14" s="43"/>
    </row>
    <row r="15" spans="1:12" ht="12.75">
      <c r="A15" s="3" t="s">
        <v>181</v>
      </c>
      <c r="C15" s="7"/>
      <c r="G15" s="8"/>
      <c r="L15" s="43">
        <f>SUM(K16:K17)</f>
        <v>3776.65</v>
      </c>
    </row>
    <row r="16" spans="1:12" ht="12.75">
      <c r="A16" s="1" t="s">
        <v>182</v>
      </c>
      <c r="C16" s="7"/>
      <c r="G16" s="8"/>
      <c r="K16" s="9">
        <v>2694.88</v>
      </c>
      <c r="L16" s="43"/>
    </row>
    <row r="17" spans="1:12" ht="12.75">
      <c r="A17" s="1" t="s">
        <v>341</v>
      </c>
      <c r="C17" s="7"/>
      <c r="G17" s="8"/>
      <c r="K17" s="9">
        <v>1081.77</v>
      </c>
      <c r="L17" s="43"/>
    </row>
    <row r="18" spans="3:12" ht="12.75">
      <c r="C18" s="7"/>
      <c r="G18" s="8"/>
      <c r="K18" s="9"/>
      <c r="L18" s="43"/>
    </row>
    <row r="19" spans="1:12" ht="12.75">
      <c r="A19" s="3" t="s">
        <v>263</v>
      </c>
      <c r="C19" s="7"/>
      <c r="G19" s="8"/>
      <c r="L19" s="43">
        <f>SUM(K20:K21)</f>
        <v>1416825</v>
      </c>
    </row>
    <row r="20" spans="1:11" ht="12.75">
      <c r="A20" s="1" t="s">
        <v>231</v>
      </c>
      <c r="B20" s="1" t="s">
        <v>264</v>
      </c>
      <c r="C20" s="7"/>
      <c r="G20" s="8"/>
      <c r="K20" s="6">
        <f>E21*B21</f>
        <v>1416825</v>
      </c>
    </row>
    <row r="21" spans="2:11" ht="12.75">
      <c r="B21" s="9">
        <v>28336.5</v>
      </c>
      <c r="C21" s="7" t="s">
        <v>86</v>
      </c>
      <c r="D21" s="1" t="s">
        <v>193</v>
      </c>
      <c r="E21" s="102">
        <v>50</v>
      </c>
      <c r="F21" s="7" t="s">
        <v>194</v>
      </c>
      <c r="G21" s="8" t="s">
        <v>328</v>
      </c>
      <c r="H21" s="1" t="s">
        <v>191</v>
      </c>
      <c r="I21" s="1" t="s">
        <v>191</v>
      </c>
      <c r="K21" s="9"/>
    </row>
    <row r="22" spans="1:12" ht="12.75">
      <c r="A22" s="3" t="s">
        <v>707</v>
      </c>
      <c r="C22" s="7"/>
      <c r="E22" s="67"/>
      <c r="F22" s="67"/>
      <c r="G22" s="101"/>
      <c r="H22" s="67"/>
      <c r="L22" s="43">
        <v>64000</v>
      </c>
    </row>
    <row r="23" spans="2:12" ht="12.75">
      <c r="B23" s="9"/>
      <c r="C23" s="7"/>
      <c r="E23" s="36"/>
      <c r="F23" s="7"/>
      <c r="G23" s="8"/>
      <c r="H23" s="8"/>
      <c r="K23" s="9"/>
      <c r="L23" s="44"/>
    </row>
    <row r="24" spans="1:12" ht="12.75">
      <c r="A24" s="3" t="s">
        <v>708</v>
      </c>
      <c r="C24" s="7"/>
      <c r="G24" s="8"/>
      <c r="L24" s="43">
        <f>(L19+L15+L11+L5+L22)*0.05</f>
        <v>90873.345</v>
      </c>
    </row>
    <row r="25" spans="1:12" ht="12.75">
      <c r="A25" s="3" t="s">
        <v>709</v>
      </c>
      <c r="C25" s="7"/>
      <c r="G25" s="8"/>
      <c r="L25" s="43">
        <f>(L24+L19+L15+L11+L22+L5)*0.05</f>
        <v>95417.01225</v>
      </c>
    </row>
    <row r="26" spans="1:12" ht="12.75">
      <c r="A26" s="1" t="s">
        <v>183</v>
      </c>
      <c r="C26" s="7"/>
      <c r="G26" s="8"/>
      <c r="L26" s="43">
        <f>SUM(L5:L25)</f>
        <v>2003757.2572499998</v>
      </c>
    </row>
    <row r="27" spans="1:12" ht="12.75">
      <c r="A27" s="1" t="s">
        <v>184</v>
      </c>
      <c r="C27" s="7"/>
      <c r="G27" s="8"/>
      <c r="K27" s="43"/>
      <c r="L27" s="47">
        <f>seraişletme!K17</f>
        <v>198247.8</v>
      </c>
    </row>
    <row r="28" spans="1:12" ht="15">
      <c r="A28" s="24"/>
      <c r="C28" s="7"/>
      <c r="G28" s="8"/>
      <c r="L28" s="42"/>
    </row>
    <row r="29" spans="1:12" ht="15">
      <c r="A29" s="24" t="s">
        <v>185</v>
      </c>
      <c r="C29" s="7"/>
      <c r="G29" s="8"/>
      <c r="L29" s="3">
        <f>SUM(L26:L27)</f>
        <v>2202005.0572499996</v>
      </c>
    </row>
    <row r="30" spans="1:12" ht="15">
      <c r="A30" s="24"/>
      <c r="C30" s="7"/>
      <c r="G30" s="8"/>
      <c r="L30" s="3"/>
    </row>
    <row r="31" spans="1:12" ht="12.75">
      <c r="A31" s="1" t="s">
        <v>22</v>
      </c>
      <c r="C31" s="7"/>
      <c r="G31" s="8"/>
      <c r="L31" s="3"/>
    </row>
    <row r="32" spans="3:7" ht="12.75">
      <c r="C32" s="7"/>
      <c r="G32" s="8"/>
    </row>
    <row r="33" spans="1:7" ht="12.75">
      <c r="A33" s="32" t="s">
        <v>260</v>
      </c>
      <c r="C33" s="7"/>
      <c r="G33" s="8"/>
    </row>
    <row r="34" spans="1:7" ht="12.75">
      <c r="A34" s="32" t="s">
        <v>212</v>
      </c>
      <c r="C34" s="7"/>
      <c r="G34" s="8"/>
    </row>
    <row r="35" spans="1:7" ht="12.75">
      <c r="A35" s="32" t="s">
        <v>266</v>
      </c>
      <c r="C35" s="7"/>
      <c r="G35" s="8"/>
    </row>
    <row r="36" spans="1:7" ht="12.75">
      <c r="A36" s="32" t="s">
        <v>724</v>
      </c>
      <c r="C36" s="7"/>
      <c r="G36" s="8"/>
    </row>
    <row r="37" spans="3:7" ht="12.75">
      <c r="C37" s="7"/>
      <c r="G37" s="8"/>
    </row>
    <row r="38" spans="1:7" ht="12.75">
      <c r="A38" s="32" t="s">
        <v>725</v>
      </c>
      <c r="C38" s="7"/>
      <c r="G38" s="8"/>
    </row>
    <row r="39" spans="1:7" ht="6" customHeight="1">
      <c r="A39" s="32"/>
      <c r="C39" s="7"/>
      <c r="G39" s="8"/>
    </row>
    <row r="40" spans="1:7" ht="12.75">
      <c r="A40" s="32" t="s">
        <v>530</v>
      </c>
      <c r="C40" s="7"/>
      <c r="G40" s="8"/>
    </row>
    <row r="41" spans="3:7" ht="12" customHeight="1">
      <c r="C41" s="7"/>
      <c r="G41" s="8"/>
    </row>
    <row r="42" spans="3:7" ht="12.75" hidden="1">
      <c r="C42" s="7"/>
      <c r="G42" s="8"/>
    </row>
    <row r="43" ht="12.75">
      <c r="B43" s="1" t="s">
        <v>531</v>
      </c>
    </row>
    <row r="44" ht="12.75">
      <c r="B44" s="1" t="s">
        <v>102</v>
      </c>
    </row>
    <row r="45" ht="12.75">
      <c r="B45" s="1" t="s">
        <v>103</v>
      </c>
    </row>
    <row r="46" ht="12.75">
      <c r="B46" s="1" t="s">
        <v>104</v>
      </c>
    </row>
    <row r="47" spans="1:12" ht="12.75">
      <c r="A47" s="1" t="s">
        <v>678</v>
      </c>
      <c r="K47" s="72"/>
      <c r="L47" s="72"/>
    </row>
    <row r="48" spans="1:6" ht="12.75">
      <c r="A48" s="1" t="s">
        <v>665</v>
      </c>
      <c r="F48" s="2"/>
    </row>
    <row r="49" spans="2:7" ht="15.75">
      <c r="B49" s="57" t="s">
        <v>594</v>
      </c>
      <c r="C49" s="7"/>
      <c r="G49" s="8"/>
    </row>
    <row r="50" spans="2:14" ht="12.75">
      <c r="B50" s="96" t="s">
        <v>609</v>
      </c>
      <c r="C50"/>
      <c r="D50"/>
      <c r="E50"/>
      <c r="F50"/>
      <c r="G50"/>
      <c r="H50"/>
      <c r="I50"/>
      <c r="J50"/>
      <c r="K50"/>
      <c r="L50"/>
      <c r="M50"/>
      <c r="N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11:15" ht="12.75">
      <c r="K52" s="206"/>
      <c r="L52" s="206"/>
      <c r="M52" s="206"/>
      <c r="N52" s="145"/>
      <c r="O52" s="145"/>
    </row>
    <row r="53" spans="11:15" ht="12.75">
      <c r="K53" s="212"/>
      <c r="L53" s="212"/>
      <c r="M53" s="212"/>
      <c r="N53" s="129"/>
      <c r="O53" s="129"/>
    </row>
    <row r="54" spans="11:15" ht="12.75">
      <c r="K54" s="212"/>
      <c r="L54" s="212"/>
      <c r="M54" s="212"/>
      <c r="N54" s="129"/>
      <c r="O54" s="129"/>
    </row>
    <row r="55" spans="11:15" ht="12.75">
      <c r="K55" s="212"/>
      <c r="L55" s="212"/>
      <c r="M55" s="212"/>
      <c r="N55" s="129"/>
      <c r="O55" s="129"/>
    </row>
    <row r="56" spans="11:15" ht="12.75">
      <c r="K56" s="212"/>
      <c r="L56" s="212"/>
      <c r="M56" s="212"/>
      <c r="N56" s="129"/>
      <c r="O56" s="129"/>
    </row>
    <row r="57" spans="11:15" ht="12.75">
      <c r="K57"/>
      <c r="L57" s="129"/>
      <c r="M57" s="129"/>
      <c r="N57" s="129"/>
      <c r="O57" s="129"/>
    </row>
    <row r="58" spans="1:15" ht="12.75">
      <c r="A58" s="212"/>
      <c r="B58" s="212"/>
      <c r="E58" s="212"/>
      <c r="F58" s="212"/>
      <c r="G58" s="212"/>
      <c r="H58" s="212"/>
      <c r="K58" s="212"/>
      <c r="L58" s="212"/>
      <c r="M58" s="212"/>
      <c r="N58" s="129"/>
      <c r="O58" s="129"/>
    </row>
    <row r="59" spans="1:15" ht="12.75">
      <c r="A59" s="212"/>
      <c r="B59" s="212"/>
      <c r="E59" s="212"/>
      <c r="F59" s="212"/>
      <c r="G59" s="212"/>
      <c r="H59" s="212"/>
      <c r="K59" s="212"/>
      <c r="L59" s="212"/>
      <c r="M59" s="212"/>
      <c r="N59" s="129"/>
      <c r="O59" s="129"/>
    </row>
    <row r="60" spans="1:15" ht="12.75">
      <c r="A60" s="205"/>
      <c r="B60" s="205"/>
      <c r="E60" s="210"/>
      <c r="F60" s="210"/>
      <c r="G60" s="210"/>
      <c r="H60" s="210"/>
      <c r="K60" s="209"/>
      <c r="L60" s="209"/>
      <c r="M60" s="209"/>
      <c r="N60" s="144"/>
      <c r="O60" s="144"/>
    </row>
  </sheetData>
  <sheetProtection/>
  <mergeCells count="17">
    <mergeCell ref="A1:M1"/>
    <mergeCell ref="K59:M59"/>
    <mergeCell ref="K60:M60"/>
    <mergeCell ref="A58:B58"/>
    <mergeCell ref="A59:B59"/>
    <mergeCell ref="A2:M2"/>
    <mergeCell ref="A3:M3"/>
    <mergeCell ref="E58:H58"/>
    <mergeCell ref="E59:H59"/>
    <mergeCell ref="E60:H60"/>
    <mergeCell ref="A60:B60"/>
    <mergeCell ref="K52:M52"/>
    <mergeCell ref="K53:M53"/>
    <mergeCell ref="K54:M54"/>
    <mergeCell ref="K55:M55"/>
    <mergeCell ref="K56:M56"/>
    <mergeCell ref="K58:M58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N29" sqref="N29"/>
    </sheetView>
  </sheetViews>
  <sheetFormatPr defaultColWidth="9.140625" defaultRowHeight="12.75"/>
  <cols>
    <col min="1" max="1" width="6.00390625" style="1" customWidth="1"/>
    <col min="2" max="2" width="18.421875" style="2" customWidth="1"/>
    <col min="3" max="3" width="6.140625" style="4" customWidth="1"/>
    <col min="4" max="4" width="2.00390625" style="2" customWidth="1"/>
    <col min="5" max="5" width="8.28125" style="2" bestFit="1" customWidth="1"/>
    <col min="6" max="6" width="6.7109375" style="2" bestFit="1" customWidth="1"/>
    <col min="7" max="7" width="2.00390625" style="5" bestFit="1" customWidth="1"/>
    <col min="8" max="8" width="6.421875" style="2" bestFit="1" customWidth="1"/>
    <col min="9" max="9" width="6.140625" style="2" bestFit="1" customWidth="1"/>
    <col min="10" max="10" width="11.8515625" style="1" customWidth="1"/>
    <col min="11" max="11" width="15.7109375" style="1" customWidth="1"/>
    <col min="12" max="12" width="1.7109375" style="1" hidden="1" customWidth="1"/>
    <col min="13" max="16384" width="9.140625" style="1" customWidth="1"/>
  </cols>
  <sheetData>
    <row r="1" spans="1:12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">
      <c r="A2" s="203" t="s">
        <v>441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">
      <c r="A3" s="203" t="s">
        <v>687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3:7" ht="8.25" customHeight="1">
      <c r="C4" s="2"/>
      <c r="G4" s="2"/>
    </row>
    <row r="5" spans="1:11" ht="12.75">
      <c r="A5" s="3" t="s">
        <v>186</v>
      </c>
      <c r="K5" s="3">
        <f>SUM(J6:J8)</f>
        <v>94750</v>
      </c>
    </row>
    <row r="6" spans="1:11" ht="12.75">
      <c r="A6" s="1" t="s">
        <v>486</v>
      </c>
      <c r="J6" s="1">
        <f>E7*B7</f>
        <v>54250</v>
      </c>
      <c r="K6" s="3"/>
    </row>
    <row r="7" spans="2:11" ht="12.75">
      <c r="B7" s="6">
        <f>K22</f>
        <v>108500</v>
      </c>
      <c r="C7" s="7" t="s">
        <v>191</v>
      </c>
      <c r="D7" s="1" t="s">
        <v>193</v>
      </c>
      <c r="E7" s="8">
        <v>0.5</v>
      </c>
      <c r="F7" s="2" t="s">
        <v>328</v>
      </c>
      <c r="K7" s="3"/>
    </row>
    <row r="8" spans="1:11" ht="12.75">
      <c r="A8" s="1" t="s">
        <v>485</v>
      </c>
      <c r="J8" s="1">
        <f>E9*B9</f>
        <v>40500</v>
      </c>
      <c r="K8" s="3"/>
    </row>
    <row r="9" spans="2:11" ht="12.75">
      <c r="B9" s="6">
        <f>K29+K35+K38</f>
        <v>81000</v>
      </c>
      <c r="C9" s="7" t="s">
        <v>191</v>
      </c>
      <c r="D9" s="1" t="s">
        <v>193</v>
      </c>
      <c r="E9" s="8">
        <v>0.5</v>
      </c>
      <c r="F9" s="2" t="s">
        <v>328</v>
      </c>
      <c r="K9" s="3"/>
    </row>
    <row r="10" spans="2:11" ht="12.75">
      <c r="B10" s="9"/>
      <c r="C10" s="7"/>
      <c r="D10" s="1"/>
      <c r="E10" s="8"/>
      <c r="K10" s="3"/>
    </row>
    <row r="11" spans="1:11" ht="12.75">
      <c r="A11" s="3" t="s">
        <v>188</v>
      </c>
      <c r="B11" s="10"/>
      <c r="F11" s="4"/>
      <c r="K11" s="1">
        <f>E12*B12</f>
        <v>46920.5</v>
      </c>
    </row>
    <row r="12" spans="2:11" ht="12.75">
      <c r="B12" s="6">
        <f>K42+K47+K57</f>
        <v>187682</v>
      </c>
      <c r="C12" s="7" t="s">
        <v>191</v>
      </c>
      <c r="D12" s="1" t="s">
        <v>193</v>
      </c>
      <c r="E12" s="8">
        <v>0.25</v>
      </c>
      <c r="F12" s="2" t="s">
        <v>328</v>
      </c>
      <c r="K12" s="3"/>
    </row>
    <row r="13" ht="12.75">
      <c r="K13" s="3"/>
    </row>
    <row r="14" spans="1:11" ht="12.75">
      <c r="A14" s="3" t="s">
        <v>369</v>
      </c>
      <c r="K14" s="1">
        <f>E15*B15</f>
        <v>56577.299999999996</v>
      </c>
    </row>
    <row r="15" spans="2:11" ht="12.75">
      <c r="B15" s="6">
        <f>K59</f>
        <v>377182</v>
      </c>
      <c r="C15" s="7" t="s">
        <v>191</v>
      </c>
      <c r="D15" s="1" t="s">
        <v>193</v>
      </c>
      <c r="E15" s="8">
        <v>0.15</v>
      </c>
      <c r="F15" s="2" t="s">
        <v>328</v>
      </c>
      <c r="K15" s="3"/>
    </row>
    <row r="16" spans="2:11" ht="12.75">
      <c r="B16" s="9"/>
      <c r="C16" s="7"/>
      <c r="D16" s="1"/>
      <c r="E16" s="8"/>
      <c r="K16" s="3"/>
    </row>
    <row r="17" spans="1:11" ht="15.75">
      <c r="A17" s="11" t="s">
        <v>63</v>
      </c>
      <c r="B17" s="9"/>
      <c r="C17" s="7"/>
      <c r="D17" s="1"/>
      <c r="E17" s="8"/>
      <c r="K17" s="11">
        <f>SUM(K4:K15)</f>
        <v>198247.8</v>
      </c>
    </row>
    <row r="18" spans="1:11" ht="13.5" thickBot="1">
      <c r="A18" s="12"/>
      <c r="B18" s="13"/>
      <c r="C18" s="14"/>
      <c r="D18" s="13"/>
      <c r="E18" s="13"/>
      <c r="F18" s="13"/>
      <c r="G18" s="15"/>
      <c r="H18" s="13"/>
      <c r="I18" s="13"/>
      <c r="J18" s="16"/>
      <c r="K18" s="17"/>
    </row>
    <row r="19" spans="10:11" ht="10.5" customHeight="1">
      <c r="J19" s="9"/>
      <c r="K19" s="3"/>
    </row>
    <row r="20" spans="1:11" ht="15">
      <c r="A20" s="18" t="s">
        <v>382</v>
      </c>
      <c r="K20" s="3"/>
    </row>
    <row r="21" spans="1:11" ht="15">
      <c r="A21" s="18"/>
      <c r="K21" s="3"/>
    </row>
    <row r="22" spans="1:11" s="138" customFormat="1" ht="12.75">
      <c r="A22" s="149" t="s">
        <v>106</v>
      </c>
      <c r="B22" s="153"/>
      <c r="C22" s="181"/>
      <c r="D22" s="153"/>
      <c r="E22" s="153"/>
      <c r="F22" s="153"/>
      <c r="G22" s="182"/>
      <c r="H22" s="153"/>
      <c r="I22" s="153"/>
      <c r="K22" s="149">
        <f>SUM(J23:J27)</f>
        <v>108500</v>
      </c>
    </row>
    <row r="23" spans="1:10" ht="12.75">
      <c r="A23" s="1" t="s">
        <v>517</v>
      </c>
      <c r="J23" s="1">
        <f>H24*E24*B24</f>
        <v>45000</v>
      </c>
    </row>
    <row r="24" spans="2:9" ht="12.75">
      <c r="B24" s="9">
        <v>0.45</v>
      </c>
      <c r="C24" s="4" t="s">
        <v>89</v>
      </c>
      <c r="D24" s="2" t="s">
        <v>193</v>
      </c>
      <c r="E24" s="68">
        <v>2000</v>
      </c>
      <c r="F24" s="2" t="s">
        <v>443</v>
      </c>
      <c r="G24" s="5" t="s">
        <v>193</v>
      </c>
      <c r="H24" s="104">
        <v>50</v>
      </c>
      <c r="I24" s="2" t="s">
        <v>442</v>
      </c>
    </row>
    <row r="25" spans="1:10" ht="12.75">
      <c r="A25" s="1" t="s">
        <v>518</v>
      </c>
      <c r="J25" s="1">
        <f>H26*E26*B26</f>
        <v>28500</v>
      </c>
    </row>
    <row r="26" spans="2:9" ht="12.75">
      <c r="B26" s="9">
        <v>0.38</v>
      </c>
      <c r="C26" s="4" t="s">
        <v>213</v>
      </c>
      <c r="D26" s="2" t="s">
        <v>193</v>
      </c>
      <c r="E26" s="68">
        <v>1500</v>
      </c>
      <c r="F26" s="5" t="s">
        <v>443</v>
      </c>
      <c r="G26" s="5" t="s">
        <v>193</v>
      </c>
      <c r="H26" s="104">
        <v>50</v>
      </c>
      <c r="I26" s="2" t="s">
        <v>444</v>
      </c>
    </row>
    <row r="27" spans="1:10" ht="12.75">
      <c r="A27" s="44" t="s">
        <v>107</v>
      </c>
      <c r="B27" s="96" t="s">
        <v>108</v>
      </c>
      <c r="E27" s="6"/>
      <c r="F27" s="5"/>
      <c r="J27" s="1">
        <f>B28*E28*H28</f>
        <v>35000</v>
      </c>
    </row>
    <row r="28" spans="2:9" ht="12.75">
      <c r="B28" s="9">
        <v>0.7</v>
      </c>
      <c r="C28" s="4" t="s">
        <v>213</v>
      </c>
      <c r="D28" s="2" t="s">
        <v>193</v>
      </c>
      <c r="E28" s="68">
        <v>1000</v>
      </c>
      <c r="F28" s="5" t="s">
        <v>443</v>
      </c>
      <c r="G28" s="5" t="s">
        <v>193</v>
      </c>
      <c r="H28" s="104">
        <v>50</v>
      </c>
      <c r="I28" s="2" t="s">
        <v>444</v>
      </c>
    </row>
    <row r="29" spans="1:11" s="138" customFormat="1" ht="12.75">
      <c r="A29" s="149" t="s">
        <v>445</v>
      </c>
      <c r="B29" s="153"/>
      <c r="C29" s="181"/>
      <c r="D29" s="153"/>
      <c r="E29" s="184"/>
      <c r="F29" s="153"/>
      <c r="G29" s="182"/>
      <c r="H29" s="153"/>
      <c r="I29" s="153"/>
      <c r="K29" s="149">
        <f>SUM(J30:J33)</f>
        <v>44000</v>
      </c>
    </row>
    <row r="30" spans="1:10" ht="12.75">
      <c r="A30" s="1" t="s">
        <v>155</v>
      </c>
      <c r="E30" s="104"/>
      <c r="J30" s="1">
        <f>H31*E31*B31</f>
        <v>16000</v>
      </c>
    </row>
    <row r="31" spans="2:9" ht="12.75">
      <c r="B31" s="9">
        <v>80</v>
      </c>
      <c r="C31" s="4" t="s">
        <v>109</v>
      </c>
      <c r="D31" s="2" t="s">
        <v>193</v>
      </c>
      <c r="E31" s="68">
        <v>50</v>
      </c>
      <c r="F31" s="2" t="s">
        <v>442</v>
      </c>
      <c r="G31" s="5" t="s">
        <v>193</v>
      </c>
      <c r="H31" s="104">
        <v>4</v>
      </c>
      <c r="I31" s="2" t="s">
        <v>473</v>
      </c>
    </row>
    <row r="32" spans="1:10" ht="12.75">
      <c r="A32" s="1" t="s">
        <v>472</v>
      </c>
      <c r="E32" s="104"/>
      <c r="J32" s="1">
        <f>H33*E33*B33</f>
        <v>28000</v>
      </c>
    </row>
    <row r="33" spans="2:9" ht="12.75">
      <c r="B33" s="9">
        <v>2.8</v>
      </c>
      <c r="C33" s="4" t="s">
        <v>87</v>
      </c>
      <c r="D33" s="2" t="s">
        <v>193</v>
      </c>
      <c r="E33" s="68">
        <v>200</v>
      </c>
      <c r="F33" s="5" t="s">
        <v>474</v>
      </c>
      <c r="G33" s="5" t="s">
        <v>193</v>
      </c>
      <c r="H33" s="104">
        <v>50</v>
      </c>
      <c r="I33" s="2" t="s">
        <v>444</v>
      </c>
    </row>
    <row r="34" spans="2:5" ht="12.75">
      <c r="B34" s="9"/>
      <c r="E34" s="68"/>
    </row>
    <row r="35" spans="1:11" s="138" customFormat="1" ht="12.75">
      <c r="A35" s="149" t="s">
        <v>475</v>
      </c>
      <c r="B35" s="153"/>
      <c r="C35" s="181"/>
      <c r="D35" s="153"/>
      <c r="E35" s="153"/>
      <c r="F35" s="153"/>
      <c r="G35" s="182"/>
      <c r="H35" s="153"/>
      <c r="I35" s="153"/>
      <c r="K35" s="149">
        <f>E36*B36</f>
        <v>32500</v>
      </c>
    </row>
    <row r="36" spans="2:10" ht="12.75">
      <c r="B36" s="9">
        <v>650</v>
      </c>
      <c r="C36" s="4" t="s">
        <v>85</v>
      </c>
      <c r="D36" s="2" t="s">
        <v>193</v>
      </c>
      <c r="E36" s="68">
        <v>50</v>
      </c>
      <c r="F36" s="104" t="s">
        <v>444</v>
      </c>
      <c r="G36" s="108"/>
      <c r="H36" s="104"/>
      <c r="J36" s="1">
        <f>E36*B36</f>
        <v>32500</v>
      </c>
    </row>
    <row r="37" spans="2:8" ht="12.75">
      <c r="B37" s="9"/>
      <c r="E37" s="68"/>
      <c r="F37" s="104"/>
      <c r="G37" s="108"/>
      <c r="H37" s="104"/>
    </row>
    <row r="38" spans="1:11" s="138" customFormat="1" ht="12.75">
      <c r="A38" s="149" t="s">
        <v>476</v>
      </c>
      <c r="B38" s="153"/>
      <c r="C38" s="181"/>
      <c r="D38" s="153"/>
      <c r="E38" s="184"/>
      <c r="F38" s="184"/>
      <c r="G38" s="185"/>
      <c r="H38" s="184"/>
      <c r="I38" s="153"/>
      <c r="K38" s="149">
        <f>H39*E39*B39</f>
        <v>4500</v>
      </c>
    </row>
    <row r="39" spans="2:10" ht="12.75">
      <c r="B39" s="9">
        <v>9</v>
      </c>
      <c r="C39" s="4" t="s">
        <v>87</v>
      </c>
      <c r="D39" s="2" t="s">
        <v>193</v>
      </c>
      <c r="E39" s="68">
        <v>50</v>
      </c>
      <c r="F39" s="104" t="s">
        <v>442</v>
      </c>
      <c r="G39" s="108" t="s">
        <v>193</v>
      </c>
      <c r="H39" s="104">
        <v>10</v>
      </c>
      <c r="I39" s="2" t="s">
        <v>357</v>
      </c>
      <c r="J39" s="1">
        <f>H39*E39*B39</f>
        <v>4500</v>
      </c>
    </row>
    <row r="40" spans="5:8" ht="12.75">
      <c r="E40" s="104"/>
      <c r="F40" s="104"/>
      <c r="G40" s="108"/>
      <c r="H40" s="104"/>
    </row>
    <row r="41" spans="5:8" ht="12.75">
      <c r="E41" s="104"/>
      <c r="F41" s="104"/>
      <c r="G41" s="108"/>
      <c r="H41" s="104"/>
    </row>
    <row r="42" spans="1:11" ht="12.75">
      <c r="A42" s="57" t="s">
        <v>477</v>
      </c>
      <c r="E42" s="104"/>
      <c r="F42" s="104"/>
      <c r="G42" s="108"/>
      <c r="H42" s="104"/>
      <c r="K42" s="3">
        <f>SUM(J43:J45)</f>
        <v>49750</v>
      </c>
    </row>
    <row r="43" spans="1:10" ht="12.75">
      <c r="A43" s="1" t="s">
        <v>478</v>
      </c>
      <c r="E43" s="104"/>
      <c r="F43" s="104"/>
      <c r="G43" s="108"/>
      <c r="H43" s="104"/>
      <c r="J43" s="1">
        <f>E44*B44</f>
        <v>32500</v>
      </c>
    </row>
    <row r="44" spans="2:8" ht="12.75">
      <c r="B44" s="9">
        <v>650</v>
      </c>
      <c r="C44" s="4" t="s">
        <v>88</v>
      </c>
      <c r="D44" s="2" t="s">
        <v>193</v>
      </c>
      <c r="E44" s="68">
        <v>50</v>
      </c>
      <c r="F44" s="104" t="s">
        <v>444</v>
      </c>
      <c r="G44" s="108"/>
      <c r="H44" s="104"/>
    </row>
    <row r="45" spans="1:10" ht="12.75">
      <c r="A45" s="1" t="s">
        <v>479</v>
      </c>
      <c r="E45" s="104"/>
      <c r="F45" s="104"/>
      <c r="G45" s="108"/>
      <c r="H45" s="104"/>
      <c r="J45" s="1">
        <f>B46*E46</f>
        <v>17250</v>
      </c>
    </row>
    <row r="46" spans="2:8" ht="12.75">
      <c r="B46" s="9">
        <v>345</v>
      </c>
      <c r="C46" s="4" t="s">
        <v>88</v>
      </c>
      <c r="D46" s="2" t="s">
        <v>193</v>
      </c>
      <c r="E46" s="68">
        <v>50</v>
      </c>
      <c r="F46" s="104" t="s">
        <v>444</v>
      </c>
      <c r="G46" s="108"/>
      <c r="H46" s="104"/>
    </row>
    <row r="47" spans="1:11" ht="12.75">
      <c r="A47" s="3" t="s">
        <v>480</v>
      </c>
      <c r="E47" s="104"/>
      <c r="F47" s="104"/>
      <c r="G47" s="108"/>
      <c r="H47" s="104"/>
      <c r="K47" s="3">
        <f>SUM(J48:J55)</f>
        <v>105432</v>
      </c>
    </row>
    <row r="48" spans="1:10" ht="12.75">
      <c r="A48" s="1" t="s">
        <v>481</v>
      </c>
      <c r="E48" s="104"/>
      <c r="F48" s="104"/>
      <c r="G48" s="108"/>
      <c r="H48" s="104"/>
      <c r="J48" s="1">
        <f>E49*B49</f>
        <v>30000</v>
      </c>
    </row>
    <row r="49" spans="2:8" ht="12.75">
      <c r="B49" s="9">
        <v>2500</v>
      </c>
      <c r="C49" s="4" t="s">
        <v>110</v>
      </c>
      <c r="D49" s="2" t="s">
        <v>193</v>
      </c>
      <c r="E49" s="105">
        <v>12</v>
      </c>
      <c r="F49" s="104" t="s">
        <v>362</v>
      </c>
      <c r="G49" s="108" t="s">
        <v>191</v>
      </c>
      <c r="H49" s="104"/>
    </row>
    <row r="50" spans="1:10" ht="12.75">
      <c r="A50" s="1" t="s">
        <v>482</v>
      </c>
      <c r="E50" s="106"/>
      <c r="F50" s="104"/>
      <c r="G50" s="108"/>
      <c r="H50" s="104"/>
      <c r="J50" s="1">
        <f>E51*B51</f>
        <v>21000</v>
      </c>
    </row>
    <row r="51" spans="2:8" ht="12.75">
      <c r="B51" s="9">
        <v>1750</v>
      </c>
      <c r="C51" s="4" t="s">
        <v>110</v>
      </c>
      <c r="D51" s="2" t="s">
        <v>193</v>
      </c>
      <c r="E51" s="105">
        <v>12</v>
      </c>
      <c r="F51" s="104" t="s">
        <v>362</v>
      </c>
      <c r="G51" s="108" t="s">
        <v>191</v>
      </c>
      <c r="H51" s="104"/>
    </row>
    <row r="52" spans="1:10" ht="12.75">
      <c r="A52" s="1" t="s">
        <v>142</v>
      </c>
      <c r="E52" s="106"/>
      <c r="F52" s="104"/>
      <c r="G52" s="108"/>
      <c r="H52" s="104"/>
      <c r="J52" s="1">
        <f>H53*E53*B53</f>
        <v>40824</v>
      </c>
    </row>
    <row r="53" spans="2:9" ht="12.75">
      <c r="B53" s="9">
        <v>1134</v>
      </c>
      <c r="C53" s="4" t="s">
        <v>110</v>
      </c>
      <c r="D53" s="2" t="s">
        <v>193</v>
      </c>
      <c r="E53" s="105">
        <v>12</v>
      </c>
      <c r="F53" s="104" t="s">
        <v>362</v>
      </c>
      <c r="G53" s="108" t="s">
        <v>193</v>
      </c>
      <c r="H53" s="107">
        <v>3</v>
      </c>
      <c r="I53" s="2" t="s">
        <v>346</v>
      </c>
    </row>
    <row r="54" spans="1:10" ht="12.75">
      <c r="A54" s="1" t="s">
        <v>483</v>
      </c>
      <c r="E54" s="106"/>
      <c r="F54" s="104"/>
      <c r="G54" s="108"/>
      <c r="H54" s="104"/>
      <c r="J54" s="1">
        <f>E55*B55</f>
        <v>13608</v>
      </c>
    </row>
    <row r="55" spans="2:8" ht="12.75">
      <c r="B55" s="9">
        <v>1134</v>
      </c>
      <c r="C55" s="4" t="s">
        <v>110</v>
      </c>
      <c r="D55" s="2" t="s">
        <v>193</v>
      </c>
      <c r="E55" s="105">
        <v>12</v>
      </c>
      <c r="F55" s="104" t="s">
        <v>362</v>
      </c>
      <c r="G55" s="108"/>
      <c r="H55" s="104"/>
    </row>
    <row r="56" spans="2:9" ht="12.75">
      <c r="B56" s="1"/>
      <c r="C56" s="1"/>
      <c r="D56" s="1"/>
      <c r="E56" s="67"/>
      <c r="F56" s="67"/>
      <c r="G56" s="67"/>
      <c r="H56" s="67"/>
      <c r="I56" s="1"/>
    </row>
    <row r="57" spans="1:11" ht="12.75">
      <c r="A57" s="3" t="s">
        <v>484</v>
      </c>
      <c r="E57" s="104"/>
      <c r="F57" s="104"/>
      <c r="G57" s="108"/>
      <c r="H57" s="104"/>
      <c r="K57" s="3">
        <f>E58*B58</f>
        <v>32500</v>
      </c>
    </row>
    <row r="58" spans="2:8" ht="12.75">
      <c r="B58" s="9">
        <v>650</v>
      </c>
      <c r="C58" s="4" t="s">
        <v>88</v>
      </c>
      <c r="D58" s="2" t="s">
        <v>193</v>
      </c>
      <c r="E58" s="68">
        <v>50</v>
      </c>
      <c r="F58" s="104" t="s">
        <v>444</v>
      </c>
      <c r="G58" s="108"/>
      <c r="H58" s="104"/>
    </row>
    <row r="59" spans="1:11" ht="15.75">
      <c r="A59" s="24" t="s">
        <v>147</v>
      </c>
      <c r="K59" s="11">
        <f>SUM(K20:K57)</f>
        <v>377182</v>
      </c>
    </row>
    <row r="61" ht="12.75">
      <c r="A61" s="1" t="s">
        <v>105</v>
      </c>
    </row>
    <row r="62" spans="2:7" ht="12.75">
      <c r="B62" s="1" t="s">
        <v>36</v>
      </c>
      <c r="C62" s="2"/>
      <c r="G62" s="2"/>
    </row>
  </sheetData>
  <sheetProtection/>
  <mergeCells count="3">
    <mergeCell ref="A3:L3"/>
    <mergeCell ref="A2:L2"/>
    <mergeCell ref="A1:L1"/>
  </mergeCells>
  <printOptions/>
  <pageMargins left="0.984251968503937" right="0.2362204724409449" top="0" bottom="0" header="0" footer="0"/>
  <pageSetup horizontalDpi="600" verticalDpi="600" orientation="portrait" paperSize="9" scale="82" r:id="rId1"/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4" width="9.140625" style="1" customWidth="1"/>
    <col min="5" max="5" width="7.7109375" style="1" customWidth="1"/>
    <col min="6" max="6" width="14.28125" style="1" customWidth="1"/>
    <col min="7" max="7" width="5.140625" style="1" customWidth="1"/>
    <col min="8" max="8" width="11.8515625" style="1" customWidth="1"/>
    <col min="9" max="9" width="11.00390625" style="1" customWidth="1"/>
    <col min="10" max="10" width="11.28125" style="1" customWidth="1"/>
    <col min="11" max="16384" width="9.140625" style="1" customWidth="1"/>
  </cols>
  <sheetData>
    <row r="1" spans="1:9" ht="12.75">
      <c r="A1" s="218"/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18" t="s">
        <v>271</v>
      </c>
      <c r="B2" s="218"/>
      <c r="C2" s="218"/>
      <c r="D2" s="218"/>
      <c r="E2" s="218"/>
      <c r="F2" s="218"/>
      <c r="G2" s="218"/>
      <c r="H2" s="218"/>
      <c r="I2" s="218"/>
    </row>
    <row r="3" spans="1:9" ht="12.75">
      <c r="A3" s="218" t="s">
        <v>695</v>
      </c>
      <c r="B3" s="218"/>
      <c r="C3" s="218"/>
      <c r="D3" s="218"/>
      <c r="E3" s="218"/>
      <c r="F3" s="218"/>
      <c r="G3" s="218"/>
      <c r="H3" s="218"/>
      <c r="I3" s="218"/>
    </row>
    <row r="5" spans="1:8" ht="12.75">
      <c r="A5" s="3" t="s">
        <v>446</v>
      </c>
      <c r="B5" s="3"/>
      <c r="H5" s="3">
        <f>SUM(F6)</f>
        <v>10875</v>
      </c>
    </row>
    <row r="6" spans="1:6" ht="12.75">
      <c r="A6" s="1" t="s">
        <v>447</v>
      </c>
      <c r="F6" s="1">
        <f>D7*A7</f>
        <v>10875</v>
      </c>
    </row>
    <row r="7" spans="1:4" ht="12.75">
      <c r="A7" s="56">
        <v>7.25</v>
      </c>
      <c r="B7" s="1" t="s">
        <v>90</v>
      </c>
      <c r="C7" s="1" t="s">
        <v>193</v>
      </c>
      <c r="D7" s="1">
        <v>1500</v>
      </c>
    </row>
    <row r="9" spans="1:8" ht="12.75">
      <c r="A9" s="3" t="s">
        <v>177</v>
      </c>
      <c r="B9" s="3"/>
      <c r="H9" s="1">
        <f>SUM(F10:F12)</f>
        <v>526119.87</v>
      </c>
    </row>
    <row r="10" spans="1:6" ht="12.75">
      <c r="A10" s="1" t="s">
        <v>448</v>
      </c>
      <c r="F10" s="56">
        <v>441634.85</v>
      </c>
    </row>
    <row r="11" spans="1:6" ht="12.75">
      <c r="A11" s="1" t="s">
        <v>449</v>
      </c>
      <c r="F11" s="56">
        <v>68135.89</v>
      </c>
    </row>
    <row r="12" spans="1:6" ht="12.75">
      <c r="A12" s="1" t="s">
        <v>450</v>
      </c>
      <c r="F12" s="56">
        <v>16349.13</v>
      </c>
    </row>
    <row r="13" ht="12.75">
      <c r="F13" s="56"/>
    </row>
    <row r="14" spans="1:8" ht="12.75">
      <c r="A14" s="3" t="s">
        <v>181</v>
      </c>
      <c r="B14" s="3"/>
      <c r="F14" s="56"/>
      <c r="H14" s="1">
        <f>SUM(F15:F21)</f>
        <v>341683.44000000006</v>
      </c>
    </row>
    <row r="15" spans="1:6" ht="12.75">
      <c r="A15" s="1" t="s">
        <v>451</v>
      </c>
      <c r="F15" s="56">
        <v>6428.52</v>
      </c>
    </row>
    <row r="16" spans="1:7" ht="12.75">
      <c r="A16" s="1" t="s">
        <v>452</v>
      </c>
      <c r="F16" s="137">
        <v>25451.07</v>
      </c>
      <c r="G16" s="96"/>
    </row>
    <row r="17" spans="1:6" ht="12.75">
      <c r="A17" s="1" t="s">
        <v>453</v>
      </c>
      <c r="F17" s="56">
        <v>8888.59</v>
      </c>
    </row>
    <row r="18" spans="1:6" ht="12.75">
      <c r="A18" s="1" t="s">
        <v>454</v>
      </c>
      <c r="F18" s="56">
        <v>48106.82</v>
      </c>
    </row>
    <row r="19" spans="1:9" ht="12.75">
      <c r="A19" s="1" t="s">
        <v>455</v>
      </c>
      <c r="F19" s="56">
        <v>109670.2</v>
      </c>
      <c r="I19" s="1">
        <f>H9+H14</f>
        <v>867803.31</v>
      </c>
    </row>
    <row r="20" spans="1:6" ht="12.75">
      <c r="A20" s="1" t="s">
        <v>456</v>
      </c>
      <c r="F20" s="56">
        <v>17433.08</v>
      </c>
    </row>
    <row r="21" spans="1:6" ht="12.75">
      <c r="A21" s="1" t="s">
        <v>81</v>
      </c>
      <c r="F21" s="56">
        <v>125705.16</v>
      </c>
    </row>
    <row r="23" spans="1:8" ht="12.75">
      <c r="A23" s="3" t="s">
        <v>457</v>
      </c>
      <c r="B23" s="3"/>
      <c r="H23" s="1">
        <f>SUM(F24:F34)</f>
        <v>559900.4</v>
      </c>
    </row>
    <row r="24" spans="1:6" ht="12.75">
      <c r="A24" s="1" t="s">
        <v>458</v>
      </c>
      <c r="F24" s="56">
        <v>93430</v>
      </c>
    </row>
    <row r="25" spans="1:6" ht="12.75">
      <c r="A25" s="1" t="s">
        <v>459</v>
      </c>
      <c r="F25" s="56">
        <v>46370</v>
      </c>
    </row>
    <row r="26" spans="1:6" ht="12.75">
      <c r="A26" s="1" t="s">
        <v>460</v>
      </c>
      <c r="F26" s="56">
        <v>65100</v>
      </c>
    </row>
    <row r="27" spans="1:6" ht="12.75">
      <c r="A27" s="1" t="s">
        <v>461</v>
      </c>
      <c r="F27" s="56">
        <v>62000</v>
      </c>
    </row>
    <row r="28" spans="1:6" ht="12.75">
      <c r="A28" s="1" t="s">
        <v>462</v>
      </c>
      <c r="F28" s="56">
        <v>85500</v>
      </c>
    </row>
    <row r="29" spans="1:6" ht="12.75">
      <c r="A29" s="1" t="s">
        <v>463</v>
      </c>
      <c r="F29" s="56">
        <v>22800</v>
      </c>
    </row>
    <row r="30" spans="1:6" ht="12.75">
      <c r="A30" s="1" t="s">
        <v>464</v>
      </c>
      <c r="F30" s="56">
        <v>26300</v>
      </c>
    </row>
    <row r="31" spans="1:6" ht="12.75">
      <c r="A31" s="1" t="s">
        <v>465</v>
      </c>
      <c r="F31" s="56">
        <v>2250</v>
      </c>
    </row>
    <row r="32" spans="1:6" ht="12.75">
      <c r="A32" s="1" t="s">
        <v>466</v>
      </c>
      <c r="F32" s="56">
        <v>55300</v>
      </c>
    </row>
    <row r="33" spans="1:6" ht="12.75">
      <c r="A33" s="1" t="s">
        <v>467</v>
      </c>
      <c r="F33" s="56">
        <v>84000</v>
      </c>
    </row>
    <row r="34" spans="1:12" ht="12.75">
      <c r="A34" s="1" t="s">
        <v>529</v>
      </c>
      <c r="C34" s="7"/>
      <c r="E34" s="67"/>
      <c r="F34" s="137">
        <v>16850.4</v>
      </c>
      <c r="G34" s="8"/>
      <c r="L34" s="44"/>
    </row>
    <row r="35" spans="1:8" ht="12.75">
      <c r="A35" s="3" t="s">
        <v>468</v>
      </c>
      <c r="B35" s="3"/>
      <c r="C35" s="3"/>
      <c r="D35" s="3"/>
      <c r="H35" s="19">
        <v>64000</v>
      </c>
    </row>
    <row r="37" spans="1:8" ht="12.75">
      <c r="A37" s="3" t="s">
        <v>469</v>
      </c>
      <c r="B37" s="3"/>
      <c r="C37" s="3"/>
      <c r="D37" s="3"/>
      <c r="H37" s="3">
        <f>(H35+H23+H14+H9+H5)*0.1</f>
        <v>150257.871</v>
      </c>
    </row>
    <row r="39" spans="1:8" ht="12.75">
      <c r="A39" s="3" t="s">
        <v>320</v>
      </c>
      <c r="B39" s="3"/>
      <c r="C39" s="3"/>
      <c r="D39" s="3"/>
      <c r="H39" s="1">
        <f>SUM(H5:H37)</f>
        <v>1652836.581</v>
      </c>
    </row>
    <row r="41" spans="1:8" ht="12.75">
      <c r="A41" s="3" t="s">
        <v>470</v>
      </c>
      <c r="B41" s="3"/>
      <c r="C41" s="3"/>
      <c r="H41" s="3">
        <f>5shdısletme!K17</f>
        <v>284729.49000000005</v>
      </c>
    </row>
    <row r="43" spans="1:8" ht="12.75">
      <c r="A43" s="3" t="s">
        <v>471</v>
      </c>
      <c r="B43" s="3"/>
      <c r="C43" s="3"/>
      <c r="H43" s="57">
        <f>SUM(H39:H41)</f>
        <v>1937566.071</v>
      </c>
    </row>
    <row r="45" ht="12.75">
      <c r="A45" s="1" t="s">
        <v>26</v>
      </c>
    </row>
    <row r="46" spans="1:12" ht="12.75">
      <c r="A46" s="1" t="s">
        <v>679</v>
      </c>
      <c r="K46" s="72"/>
      <c r="L46" s="72"/>
    </row>
    <row r="47" spans="1:6" ht="12.75">
      <c r="A47" s="1" t="s">
        <v>665</v>
      </c>
      <c r="F47" s="2"/>
    </row>
  </sheetData>
  <sheetProtection/>
  <mergeCells count="3">
    <mergeCell ref="A2:I2"/>
    <mergeCell ref="A3:I3"/>
    <mergeCell ref="A1:I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9.140625" style="1" customWidth="1"/>
    <col min="2" max="2" width="18.57421875" style="1" customWidth="1"/>
    <col min="3" max="3" width="8.140625" style="1" customWidth="1"/>
    <col min="4" max="4" width="2.00390625" style="1" customWidth="1"/>
    <col min="5" max="5" width="10.00390625" style="1" customWidth="1"/>
    <col min="6" max="6" width="8.00390625" style="1" customWidth="1"/>
    <col min="7" max="7" width="2.00390625" style="1" bestFit="1" customWidth="1"/>
    <col min="8" max="8" width="5.28125" style="1" bestFit="1" customWidth="1"/>
    <col min="9" max="9" width="4.00390625" style="1" customWidth="1"/>
    <col min="10" max="10" width="10.421875" style="1" customWidth="1"/>
    <col min="11" max="11" width="21.7109375" style="1" customWidth="1"/>
    <col min="12" max="12" width="3.28125" style="1" customWidth="1"/>
    <col min="13" max="13" width="10.140625" style="1" bestFit="1" customWidth="1"/>
    <col min="14" max="14" width="9.140625" style="1" customWidth="1"/>
    <col min="15" max="15" width="10.140625" style="1" bestFit="1" customWidth="1"/>
    <col min="16" max="16384" width="9.140625" style="1" customWidth="1"/>
  </cols>
  <sheetData>
    <row r="1" spans="1:12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119"/>
    </row>
    <row r="2" spans="1:12" ht="15">
      <c r="A2" s="203" t="s">
        <v>166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119"/>
    </row>
    <row r="3" spans="1:12" ht="15">
      <c r="A3" s="203" t="s">
        <v>688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119"/>
    </row>
    <row r="4" spans="2:9" ht="12.75">
      <c r="B4" s="2"/>
      <c r="C4" s="2"/>
      <c r="D4" s="2"/>
      <c r="E4" s="2"/>
      <c r="F4" s="2"/>
      <c r="G4" s="2"/>
      <c r="H4" s="2"/>
      <c r="I4" s="2"/>
    </row>
    <row r="5" spans="1:11" ht="12.75">
      <c r="A5" s="3" t="s">
        <v>186</v>
      </c>
      <c r="B5" s="2"/>
      <c r="C5" s="4"/>
      <c r="D5" s="2"/>
      <c r="E5" s="2"/>
      <c r="F5" s="2"/>
      <c r="G5" s="5"/>
      <c r="H5" s="2"/>
      <c r="I5" s="2"/>
      <c r="K5" s="3">
        <f>SUM(J6:J9)</f>
        <v>212742.66</v>
      </c>
    </row>
    <row r="6" spans="1:11" ht="12.75">
      <c r="A6" s="1" t="s">
        <v>501</v>
      </c>
      <c r="B6" s="2"/>
      <c r="C6" s="4"/>
      <c r="D6" s="2"/>
      <c r="E6" s="2"/>
      <c r="F6" s="2"/>
      <c r="G6" s="5"/>
      <c r="H6" s="2"/>
      <c r="I6" s="2"/>
      <c r="J6" s="1">
        <f>B7/8</f>
        <v>142500</v>
      </c>
      <c r="K6" s="3"/>
    </row>
    <row r="7" spans="2:11" ht="12.75">
      <c r="B7" s="6">
        <f>K22</f>
        <v>1140000</v>
      </c>
      <c r="C7" s="7" t="s">
        <v>276</v>
      </c>
      <c r="E7" s="8" t="s">
        <v>502</v>
      </c>
      <c r="F7" s="2" t="s">
        <v>191</v>
      </c>
      <c r="G7" s="5"/>
      <c r="H7" s="2"/>
      <c r="I7" s="2"/>
      <c r="K7" s="3"/>
    </row>
    <row r="8" spans="1:11" ht="12.75">
      <c r="A8" s="1" t="s">
        <v>46</v>
      </c>
      <c r="B8" s="2"/>
      <c r="C8" s="4"/>
      <c r="D8" s="2"/>
      <c r="E8" s="2"/>
      <c r="F8" s="2"/>
      <c r="G8" s="5"/>
      <c r="H8" s="2"/>
      <c r="I8" s="2"/>
      <c r="J8" s="1">
        <f>K25</f>
        <v>45345</v>
      </c>
      <c r="K8" s="3"/>
    </row>
    <row r="9" spans="1:11" ht="12.75">
      <c r="A9" s="1" t="s">
        <v>45</v>
      </c>
      <c r="B9" s="2"/>
      <c r="C9" s="4"/>
      <c r="D9" s="2"/>
      <c r="E9" s="2"/>
      <c r="F9" s="2"/>
      <c r="G9" s="5"/>
      <c r="H9" s="2"/>
      <c r="I9" s="2"/>
      <c r="J9" s="1">
        <f>E10*B10</f>
        <v>24897.66</v>
      </c>
      <c r="K9" s="3"/>
    </row>
    <row r="10" spans="2:11" ht="12.75">
      <c r="B10" s="6">
        <f>K53</f>
        <v>1244883</v>
      </c>
      <c r="C10" s="7" t="s">
        <v>191</v>
      </c>
      <c r="D10" s="1" t="s">
        <v>193</v>
      </c>
      <c r="E10" s="8">
        <v>0.02</v>
      </c>
      <c r="F10" s="2" t="s">
        <v>328</v>
      </c>
      <c r="G10" s="5"/>
      <c r="H10" s="2"/>
      <c r="I10" s="2"/>
      <c r="K10" s="3"/>
    </row>
    <row r="11" spans="2:11" ht="12.75">
      <c r="B11" s="9"/>
      <c r="C11" s="7"/>
      <c r="E11" s="8"/>
      <c r="F11" s="2"/>
      <c r="G11" s="5"/>
      <c r="H11" s="2"/>
      <c r="I11" s="2"/>
      <c r="K11" s="3"/>
    </row>
    <row r="12" spans="1:11" ht="12.75">
      <c r="A12" s="3" t="s">
        <v>188</v>
      </c>
      <c r="B12" s="10"/>
      <c r="C12" s="4"/>
      <c r="D12" s="2"/>
      <c r="E12" s="2"/>
      <c r="F12" s="4"/>
      <c r="G12" s="5"/>
      <c r="H12" s="2"/>
      <c r="I12" s="2"/>
      <c r="K12" s="1">
        <f>K35+K45+K47+K49+K51</f>
        <v>59538</v>
      </c>
    </row>
    <row r="13" spans="8:11" ht="12.75">
      <c r="H13" s="2"/>
      <c r="I13" s="2"/>
      <c r="K13" s="3"/>
    </row>
    <row r="14" spans="1:11" ht="12.75">
      <c r="A14" s="3" t="s">
        <v>369</v>
      </c>
      <c r="B14" s="2"/>
      <c r="C14" s="4"/>
      <c r="D14" s="2"/>
      <c r="E14" s="2"/>
      <c r="F14" s="2"/>
      <c r="G14" s="5"/>
      <c r="H14" s="2"/>
      <c r="I14" s="2"/>
      <c r="K14" s="1">
        <f>E15*B15</f>
        <v>12448.83</v>
      </c>
    </row>
    <row r="15" spans="2:11" ht="12.75">
      <c r="B15" s="6">
        <f>K53</f>
        <v>1244883</v>
      </c>
      <c r="C15" s="7" t="s">
        <v>191</v>
      </c>
      <c r="D15" s="1" t="s">
        <v>193</v>
      </c>
      <c r="E15" s="8">
        <v>0.01</v>
      </c>
      <c r="F15" s="2" t="s">
        <v>328</v>
      </c>
      <c r="G15" s="5"/>
      <c r="H15" s="2"/>
      <c r="I15" s="2"/>
      <c r="K15" s="3"/>
    </row>
    <row r="16" spans="2:11" ht="12.75">
      <c r="B16" s="9"/>
      <c r="C16" s="7"/>
      <c r="E16" s="8"/>
      <c r="F16" s="2"/>
      <c r="G16" s="5"/>
      <c r="H16" s="2"/>
      <c r="I16" s="2"/>
      <c r="K16" s="3"/>
    </row>
    <row r="17" spans="1:11" ht="15.75">
      <c r="A17" s="11" t="s">
        <v>63</v>
      </c>
      <c r="B17" s="9"/>
      <c r="C17" s="7"/>
      <c r="E17" s="8"/>
      <c r="F17" s="2"/>
      <c r="G17" s="5"/>
      <c r="H17" s="2"/>
      <c r="I17" s="2"/>
      <c r="K17" s="11">
        <f>SUM(K4:K15)</f>
        <v>284729.49000000005</v>
      </c>
    </row>
    <row r="18" spans="1:11" ht="13.5" thickBot="1">
      <c r="A18" s="12"/>
      <c r="B18" s="13"/>
      <c r="C18" s="14"/>
      <c r="D18" s="13"/>
      <c r="E18" s="13"/>
      <c r="F18" s="13"/>
      <c r="G18" s="15"/>
      <c r="H18" s="13"/>
      <c r="I18" s="13"/>
      <c r="J18" s="16"/>
      <c r="K18" s="17"/>
    </row>
    <row r="19" spans="2:11" ht="12.75">
      <c r="B19" s="2"/>
      <c r="C19" s="4"/>
      <c r="D19" s="2"/>
      <c r="E19" s="2"/>
      <c r="F19" s="2"/>
      <c r="G19" s="5"/>
      <c r="H19" s="2"/>
      <c r="I19" s="2"/>
      <c r="J19" s="9"/>
      <c r="K19" s="3"/>
    </row>
    <row r="20" spans="1:11" ht="15">
      <c r="A20" s="18" t="s">
        <v>382</v>
      </c>
      <c r="B20" s="2"/>
      <c r="C20" s="4"/>
      <c r="D20" s="2"/>
      <c r="E20" s="2"/>
      <c r="F20" s="2"/>
      <c r="G20" s="5"/>
      <c r="H20" s="2"/>
      <c r="I20" s="2"/>
      <c r="K20" s="3"/>
    </row>
    <row r="21" spans="1:11" ht="15">
      <c r="A21" s="18"/>
      <c r="B21" s="2"/>
      <c r="C21" s="4"/>
      <c r="D21" s="2"/>
      <c r="E21" s="2"/>
      <c r="F21" s="2"/>
      <c r="G21" s="5"/>
      <c r="H21" s="2"/>
      <c r="I21" s="2"/>
      <c r="K21" s="3"/>
    </row>
    <row r="22" spans="1:11" s="138" customFormat="1" ht="12.75">
      <c r="A22" s="149" t="s">
        <v>189</v>
      </c>
      <c r="B22" s="153"/>
      <c r="C22" s="181"/>
      <c r="D22" s="153"/>
      <c r="E22" s="153"/>
      <c r="F22" s="153"/>
      <c r="G22" s="182"/>
      <c r="H22" s="153"/>
      <c r="I22" s="153"/>
      <c r="K22" s="149">
        <f>H23*E23*B23</f>
        <v>1140000</v>
      </c>
    </row>
    <row r="23" spans="2:9" ht="12.75">
      <c r="B23" s="9">
        <v>950</v>
      </c>
      <c r="C23" s="4" t="s">
        <v>91</v>
      </c>
      <c r="D23" s="2" t="s">
        <v>193</v>
      </c>
      <c r="E23" s="68">
        <v>240</v>
      </c>
      <c r="F23" s="2" t="s">
        <v>488</v>
      </c>
      <c r="G23" s="5" t="s">
        <v>193</v>
      </c>
      <c r="H23" s="104">
        <v>5</v>
      </c>
      <c r="I23" s="2" t="s">
        <v>487</v>
      </c>
    </row>
    <row r="24" spans="2:9" ht="12.75">
      <c r="B24" s="9"/>
      <c r="C24" s="4"/>
      <c r="D24" s="2"/>
      <c r="E24" s="68"/>
      <c r="F24" s="2"/>
      <c r="G24" s="5"/>
      <c r="H24" s="2"/>
      <c r="I24" s="2"/>
    </row>
    <row r="25" spans="1:11" s="138" customFormat="1" ht="12.75">
      <c r="A25" s="149" t="s">
        <v>354</v>
      </c>
      <c r="B25" s="153"/>
      <c r="C25" s="181"/>
      <c r="D25" s="153"/>
      <c r="E25" s="184"/>
      <c r="F25" s="153"/>
      <c r="G25" s="182"/>
      <c r="H25" s="153"/>
      <c r="I25" s="153"/>
      <c r="K25" s="149">
        <f>SUM(J26:J33)</f>
        <v>45345</v>
      </c>
    </row>
    <row r="26" spans="1:10" ht="12.75">
      <c r="A26" s="1" t="s">
        <v>489</v>
      </c>
      <c r="B26" s="2"/>
      <c r="C26" s="4"/>
      <c r="D26" s="2"/>
      <c r="E26" s="104"/>
      <c r="F26" s="2"/>
      <c r="G26" s="5"/>
      <c r="H26" s="2"/>
      <c r="I26" s="2"/>
      <c r="J26" s="1">
        <f>E27*B27</f>
        <v>95</v>
      </c>
    </row>
    <row r="27" spans="2:9" ht="12.75">
      <c r="B27" s="9">
        <v>95</v>
      </c>
      <c r="C27" s="4" t="s">
        <v>87</v>
      </c>
      <c r="D27" s="2" t="s">
        <v>193</v>
      </c>
      <c r="E27" s="68">
        <v>1</v>
      </c>
      <c r="F27" s="5" t="s">
        <v>357</v>
      </c>
      <c r="G27" s="5" t="s">
        <v>191</v>
      </c>
      <c r="H27" s="2"/>
      <c r="I27" s="2"/>
    </row>
    <row r="28" spans="1:10" ht="12.75">
      <c r="A28" s="1" t="s">
        <v>490</v>
      </c>
      <c r="B28" s="2"/>
      <c r="C28" s="4"/>
      <c r="D28" s="2"/>
      <c r="E28" s="104"/>
      <c r="F28" s="2"/>
      <c r="G28" s="5"/>
      <c r="H28" s="2"/>
      <c r="I28" s="2"/>
      <c r="J28" s="1">
        <f>E29*B29</f>
        <v>4500</v>
      </c>
    </row>
    <row r="29" spans="2:11" ht="12.75">
      <c r="B29" s="9">
        <v>0.45</v>
      </c>
      <c r="C29" s="4" t="s">
        <v>87</v>
      </c>
      <c r="D29" s="2" t="s">
        <v>193</v>
      </c>
      <c r="E29" s="68">
        <v>10000</v>
      </c>
      <c r="F29" s="5" t="s">
        <v>357</v>
      </c>
      <c r="G29" s="5" t="s">
        <v>191</v>
      </c>
      <c r="H29" s="2"/>
      <c r="I29" s="2"/>
      <c r="K29" s="1" t="s">
        <v>191</v>
      </c>
    </row>
    <row r="30" spans="1:11" ht="12.75">
      <c r="A30" s="1" t="s">
        <v>491</v>
      </c>
      <c r="B30" s="2"/>
      <c r="C30" s="4"/>
      <c r="D30" s="2"/>
      <c r="E30" s="104"/>
      <c r="F30" s="2"/>
      <c r="G30" s="5"/>
      <c r="H30" s="2"/>
      <c r="I30" s="2"/>
      <c r="K30" s="3"/>
    </row>
    <row r="31" spans="2:10" ht="12.75">
      <c r="B31" s="9">
        <v>6.5</v>
      </c>
      <c r="C31" s="4" t="s">
        <v>213</v>
      </c>
      <c r="D31" s="2" t="s">
        <v>193</v>
      </c>
      <c r="E31" s="68">
        <v>3500</v>
      </c>
      <c r="F31" s="206" t="s">
        <v>275</v>
      </c>
      <c r="G31" s="206"/>
      <c r="H31" s="206"/>
      <c r="I31" s="2"/>
      <c r="J31" s="1">
        <f>E31*B31</f>
        <v>22750</v>
      </c>
    </row>
    <row r="32" spans="2:9" ht="12.75">
      <c r="B32" s="2"/>
      <c r="C32" s="4"/>
      <c r="D32" s="2"/>
      <c r="E32" s="104"/>
      <c r="F32" s="2"/>
      <c r="G32" s="5"/>
      <c r="H32" s="2"/>
      <c r="I32" s="2"/>
    </row>
    <row r="33" spans="2:10" ht="12.75">
      <c r="B33" s="9">
        <v>4</v>
      </c>
      <c r="C33" s="4" t="s">
        <v>213</v>
      </c>
      <c r="D33" s="2" t="s">
        <v>193</v>
      </c>
      <c r="E33" s="68">
        <v>4500</v>
      </c>
      <c r="F33" s="206" t="s">
        <v>492</v>
      </c>
      <c r="G33" s="206"/>
      <c r="H33" s="206"/>
      <c r="I33" s="2"/>
      <c r="J33" s="1">
        <f>E33*B33</f>
        <v>18000</v>
      </c>
    </row>
    <row r="34" ht="12.75">
      <c r="E34" s="67"/>
    </row>
    <row r="35" spans="1:11" ht="12.75">
      <c r="A35" s="3" t="s">
        <v>190</v>
      </c>
      <c r="B35" s="2"/>
      <c r="C35" s="4"/>
      <c r="D35" s="2"/>
      <c r="E35" s="104"/>
      <c r="F35" s="2"/>
      <c r="G35" s="5"/>
      <c r="H35" s="2"/>
      <c r="I35" s="2"/>
      <c r="K35" s="3">
        <f>SUM(J36:J42)</f>
        <v>52288</v>
      </c>
    </row>
    <row r="36" spans="1:10" ht="12.75">
      <c r="A36" s="1" t="s">
        <v>493</v>
      </c>
      <c r="B36" s="2"/>
      <c r="C36" s="4"/>
      <c r="D36" s="2"/>
      <c r="E36" s="104"/>
      <c r="F36" s="2"/>
      <c r="G36" s="5"/>
      <c r="H36" s="2"/>
      <c r="I36" s="2"/>
      <c r="J36" s="1">
        <f>E37*B37</f>
        <v>16000</v>
      </c>
    </row>
    <row r="37" spans="2:9" ht="12.75">
      <c r="B37" s="9">
        <v>2000</v>
      </c>
      <c r="C37" s="4" t="s">
        <v>110</v>
      </c>
      <c r="D37" s="2" t="s">
        <v>193</v>
      </c>
      <c r="E37" s="105">
        <v>8</v>
      </c>
      <c r="F37" s="2" t="s">
        <v>362</v>
      </c>
      <c r="G37" s="5" t="s">
        <v>191</v>
      </c>
      <c r="H37" s="2"/>
      <c r="I37" s="2"/>
    </row>
    <row r="38" spans="1:10" ht="12.75">
      <c r="A38" s="1" t="s">
        <v>495</v>
      </c>
      <c r="B38" s="2"/>
      <c r="C38" s="4"/>
      <c r="D38" s="2"/>
      <c r="E38" s="106"/>
      <c r="F38" s="2"/>
      <c r="G38" s="5"/>
      <c r="H38" s="2"/>
      <c r="I38" s="2"/>
      <c r="J38" s="1">
        <f>E39*B39</f>
        <v>9072</v>
      </c>
    </row>
    <row r="39" spans="2:9" ht="12.75">
      <c r="B39" s="9">
        <v>1134</v>
      </c>
      <c r="C39" s="4" t="s">
        <v>110</v>
      </c>
      <c r="D39" s="2" t="s">
        <v>193</v>
      </c>
      <c r="E39" s="105">
        <v>8</v>
      </c>
      <c r="F39" s="2" t="s">
        <v>362</v>
      </c>
      <c r="G39" s="5" t="s">
        <v>191</v>
      </c>
      <c r="H39" s="2"/>
      <c r="I39" s="2"/>
    </row>
    <row r="40" spans="1:10" ht="12.75">
      <c r="A40" s="1" t="s">
        <v>494</v>
      </c>
      <c r="B40" s="2"/>
      <c r="C40" s="4"/>
      <c r="D40" s="2"/>
      <c r="E40" s="106"/>
      <c r="F40" s="2"/>
      <c r="G40" s="5"/>
      <c r="H40" s="2"/>
      <c r="I40" s="2"/>
      <c r="J40" s="1">
        <f>H41*E41*B41</f>
        <v>18144</v>
      </c>
    </row>
    <row r="41" spans="2:9" ht="12.75">
      <c r="B41" s="9">
        <v>1134</v>
      </c>
      <c r="C41" s="4" t="s">
        <v>110</v>
      </c>
      <c r="D41" s="2" t="s">
        <v>193</v>
      </c>
      <c r="E41" s="105">
        <v>8</v>
      </c>
      <c r="F41" s="2" t="s">
        <v>363</v>
      </c>
      <c r="G41" s="5" t="s">
        <v>222</v>
      </c>
      <c r="H41" s="107">
        <v>2</v>
      </c>
      <c r="I41" s="2" t="s">
        <v>346</v>
      </c>
    </row>
    <row r="42" spans="1:10" ht="12.75">
      <c r="A42" s="1" t="s">
        <v>496</v>
      </c>
      <c r="B42" s="2"/>
      <c r="C42" s="4"/>
      <c r="D42" s="2"/>
      <c r="E42" s="106"/>
      <c r="F42" s="2"/>
      <c r="G42" s="5"/>
      <c r="H42" s="2"/>
      <c r="I42" s="2"/>
      <c r="J42" s="1">
        <f>E43*B43</f>
        <v>9072</v>
      </c>
    </row>
    <row r="43" spans="2:9" ht="12.75">
      <c r="B43" s="9">
        <v>1134</v>
      </c>
      <c r="C43" s="4" t="s">
        <v>110</v>
      </c>
      <c r="D43" s="2" t="s">
        <v>193</v>
      </c>
      <c r="E43" s="105">
        <v>8</v>
      </c>
      <c r="F43" s="2" t="s">
        <v>362</v>
      </c>
      <c r="G43" s="5" t="s">
        <v>191</v>
      </c>
      <c r="H43" s="2"/>
      <c r="I43" s="2"/>
    </row>
    <row r="45" spans="1:11" ht="12.75">
      <c r="A45" s="3" t="s">
        <v>497</v>
      </c>
      <c r="B45" s="2"/>
      <c r="C45" s="4"/>
      <c r="D45" s="2"/>
      <c r="E45" s="2"/>
      <c r="F45" s="2"/>
      <c r="G45" s="5"/>
      <c r="H45" s="2"/>
      <c r="I45" s="2"/>
      <c r="K45" s="9">
        <v>2000</v>
      </c>
    </row>
    <row r="46" spans="1:9" ht="12.75">
      <c r="A46" s="3"/>
      <c r="B46" s="2"/>
      <c r="C46" s="4"/>
      <c r="D46" s="2"/>
      <c r="E46" s="2"/>
      <c r="F46" s="2"/>
      <c r="G46" s="5"/>
      <c r="H46" s="2"/>
      <c r="I46" s="2"/>
    </row>
    <row r="47" spans="1:11" ht="12.75">
      <c r="A47" s="3" t="s">
        <v>498</v>
      </c>
      <c r="B47" s="2"/>
      <c r="C47" s="4"/>
      <c r="D47" s="2"/>
      <c r="E47" s="2"/>
      <c r="F47" s="2"/>
      <c r="G47" s="5"/>
      <c r="H47" s="2"/>
      <c r="I47" s="2"/>
      <c r="K47" s="9">
        <v>1750</v>
      </c>
    </row>
    <row r="48" spans="1:9" ht="12.75">
      <c r="A48" s="3"/>
      <c r="B48" s="2"/>
      <c r="C48" s="4"/>
      <c r="D48" s="2"/>
      <c r="E48" s="2"/>
      <c r="F48" s="2"/>
      <c r="G48" s="5"/>
      <c r="H48" s="2"/>
      <c r="I48" s="2"/>
    </row>
    <row r="49" spans="1:11" ht="12.75">
      <c r="A49" s="3" t="s">
        <v>499</v>
      </c>
      <c r="B49" s="2"/>
      <c r="C49" s="4"/>
      <c r="D49" s="2"/>
      <c r="E49" s="2"/>
      <c r="F49" s="2"/>
      <c r="G49" s="5"/>
      <c r="H49" s="2"/>
      <c r="I49" s="2"/>
      <c r="K49" s="9">
        <v>1750</v>
      </c>
    </row>
    <row r="50" spans="1:9" ht="12.75">
      <c r="A50" s="3"/>
      <c r="B50" s="2"/>
      <c r="C50" s="4"/>
      <c r="D50" s="2"/>
      <c r="E50" s="2"/>
      <c r="F50" s="2"/>
      <c r="G50" s="5"/>
      <c r="H50" s="2"/>
      <c r="I50" s="2"/>
    </row>
    <row r="51" spans="1:11" ht="12.75">
      <c r="A51" s="3" t="s">
        <v>500</v>
      </c>
      <c r="B51" s="2"/>
      <c r="C51" s="4"/>
      <c r="D51" s="2"/>
      <c r="E51" s="2"/>
      <c r="F51" s="2"/>
      <c r="G51" s="5"/>
      <c r="H51" s="2"/>
      <c r="I51" s="2"/>
      <c r="K51" s="9">
        <v>1750</v>
      </c>
    </row>
    <row r="52" spans="1:9" ht="12.75">
      <c r="A52" s="3"/>
      <c r="B52" s="2"/>
      <c r="C52" s="4"/>
      <c r="D52" s="2"/>
      <c r="E52" s="2"/>
      <c r="F52" s="2"/>
      <c r="G52" s="5"/>
      <c r="H52" s="2"/>
      <c r="I52" s="2"/>
    </row>
    <row r="53" spans="1:11" ht="15">
      <c r="A53" s="24" t="s">
        <v>147</v>
      </c>
      <c r="B53" s="2"/>
      <c r="C53" s="4"/>
      <c r="D53" s="2"/>
      <c r="E53" s="2"/>
      <c r="F53" s="2"/>
      <c r="G53" s="5"/>
      <c r="H53" s="2"/>
      <c r="I53" s="2"/>
      <c r="K53" s="3">
        <f>SUM(K22:K51)</f>
        <v>1244883</v>
      </c>
    </row>
    <row r="54" spans="2:9" ht="12.75">
      <c r="B54" s="2"/>
      <c r="C54" s="4"/>
      <c r="D54" s="2"/>
      <c r="E54" s="2"/>
      <c r="F54" s="2"/>
      <c r="G54" s="5"/>
      <c r="H54" s="2"/>
      <c r="I54" s="2"/>
    </row>
    <row r="55" spans="1:9" ht="36" customHeight="1">
      <c r="A55" s="1" t="s">
        <v>163</v>
      </c>
      <c r="C55" s="2"/>
      <c r="D55" s="2"/>
      <c r="E55" s="2"/>
      <c r="F55" s="2"/>
      <c r="G55" s="2"/>
      <c r="H55" s="2"/>
      <c r="I55" s="2"/>
    </row>
    <row r="56" spans="1:9" ht="12.75" hidden="1">
      <c r="A56" s="1" t="s">
        <v>47</v>
      </c>
      <c r="B56" s="1" t="s">
        <v>48</v>
      </c>
      <c r="C56" s="2"/>
      <c r="D56" s="2"/>
      <c r="E56" s="2"/>
      <c r="F56" s="2"/>
      <c r="G56" s="2"/>
      <c r="H56" s="2"/>
      <c r="I56" s="2"/>
    </row>
    <row r="57" spans="1:9" ht="12.75" hidden="1">
      <c r="A57" s="1" t="s">
        <v>47</v>
      </c>
      <c r="C57" s="2"/>
      <c r="D57" s="2"/>
      <c r="E57" s="2"/>
      <c r="F57" s="2"/>
      <c r="G57" s="2"/>
      <c r="H57" s="2"/>
      <c r="I57" s="2"/>
    </row>
    <row r="58" spans="1:7" ht="12.75" hidden="1">
      <c r="A58" s="1" t="s">
        <v>47</v>
      </c>
      <c r="G58" s="2"/>
    </row>
    <row r="59" spans="1:7" ht="12.75">
      <c r="A59" s="1" t="s">
        <v>114</v>
      </c>
      <c r="G59" s="2"/>
    </row>
    <row r="60" spans="1:7" ht="12.75">
      <c r="A60" s="1" t="s">
        <v>37</v>
      </c>
      <c r="G60" s="2"/>
    </row>
    <row r="61" ht="12.75">
      <c r="G61" s="2"/>
    </row>
    <row r="62" spans="1:7" ht="12.75">
      <c r="A62" s="1" t="s">
        <v>113</v>
      </c>
      <c r="G62" s="2"/>
    </row>
    <row r="63" spans="3:9" ht="12.75">
      <c r="C63" s="2"/>
      <c r="D63" s="2"/>
      <c r="E63" s="2"/>
      <c r="F63" s="2"/>
      <c r="G63" s="2"/>
      <c r="H63" s="2"/>
      <c r="I63" s="2"/>
    </row>
    <row r="64" spans="3:9" ht="12.75">
      <c r="C64" s="2"/>
      <c r="D64" s="2"/>
      <c r="E64" s="2"/>
      <c r="F64" s="2"/>
      <c r="G64" s="2"/>
      <c r="H64" s="2"/>
      <c r="I64" s="2"/>
    </row>
    <row r="65" spans="3:9" ht="12.75">
      <c r="C65" s="2"/>
      <c r="D65" s="2"/>
      <c r="E65" s="2"/>
      <c r="F65" s="2"/>
      <c r="G65" s="2"/>
      <c r="H65" s="2"/>
      <c r="I65" s="2"/>
    </row>
    <row r="66" spans="3:9" ht="12.75">
      <c r="C66" s="2"/>
      <c r="D66" s="2"/>
      <c r="E66" s="2"/>
      <c r="F66" s="2"/>
      <c r="G66" s="2"/>
      <c r="H66" s="2"/>
      <c r="I66" s="2"/>
    </row>
    <row r="67" spans="3:9" ht="12.75">
      <c r="C67" s="2"/>
      <c r="D67" s="2"/>
      <c r="E67" s="2"/>
      <c r="F67" s="2"/>
      <c r="G67" s="2"/>
      <c r="H67" s="2"/>
      <c r="I67" s="2"/>
    </row>
    <row r="68" spans="3:9" ht="12.75">
      <c r="C68" s="2"/>
      <c r="D68" s="2"/>
      <c r="E68" s="2"/>
      <c r="F68" s="2"/>
      <c r="G68" s="2"/>
      <c r="H68" s="2"/>
      <c r="I68" s="2"/>
    </row>
    <row r="69" spans="3:9" ht="12.75">
      <c r="C69" s="2"/>
      <c r="D69" s="2"/>
      <c r="E69" s="2"/>
      <c r="F69" s="2"/>
      <c r="G69" s="2"/>
      <c r="H69" s="2"/>
      <c r="I69" s="2"/>
    </row>
    <row r="70" spans="3:9" ht="12.75">
      <c r="C70" s="2"/>
      <c r="D70" s="2"/>
      <c r="E70" s="2"/>
      <c r="F70" s="2"/>
      <c r="G70" s="2"/>
      <c r="H70" s="2"/>
      <c r="I70" s="2"/>
    </row>
  </sheetData>
  <sheetProtection/>
  <mergeCells count="5">
    <mergeCell ref="F33:H33"/>
    <mergeCell ref="F31:H31"/>
    <mergeCell ref="A1:K1"/>
    <mergeCell ref="A2:K2"/>
    <mergeCell ref="A3:K3"/>
  </mergeCells>
  <printOptions/>
  <pageMargins left="0.56" right="0.38" top="0.65" bottom="0.73" header="0.5118110236220472" footer="0.21"/>
  <pageSetup horizontalDpi="600" verticalDpi="600" orientation="portrait" paperSize="9" scale="96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0">
      <selection activeCell="F15" sqref="F15"/>
    </sheetView>
  </sheetViews>
  <sheetFormatPr defaultColWidth="9.140625" defaultRowHeight="12.75"/>
  <cols>
    <col min="5" max="5" width="10.8515625" style="0" customWidth="1"/>
    <col min="6" max="6" width="10.421875" style="0" customWidth="1"/>
    <col min="8" max="8" width="12.57421875" style="0" customWidth="1"/>
    <col min="9" max="9" width="14.57421875" style="0" customWidth="1"/>
  </cols>
  <sheetData>
    <row r="1" spans="1:9" ht="12.75">
      <c r="A1" s="218"/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18" t="s">
        <v>82</v>
      </c>
      <c r="B2" s="218"/>
      <c r="C2" s="218"/>
      <c r="D2" s="218"/>
      <c r="E2" s="218"/>
      <c r="F2" s="218"/>
      <c r="G2" s="218"/>
      <c r="H2" s="218"/>
      <c r="I2" s="218"/>
    </row>
    <row r="3" spans="1:9" ht="12.75">
      <c r="A3" s="218" t="s">
        <v>695</v>
      </c>
      <c r="B3" s="218"/>
      <c r="C3" s="218"/>
      <c r="D3" s="218"/>
      <c r="E3" s="218"/>
      <c r="F3" s="218"/>
      <c r="G3" s="218"/>
      <c r="H3" s="218"/>
      <c r="I3" s="218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3" t="s">
        <v>446</v>
      </c>
      <c r="B5" s="3"/>
      <c r="C5" s="1"/>
      <c r="D5" s="1"/>
      <c r="E5" s="1"/>
      <c r="F5" s="1"/>
      <c r="G5" s="1"/>
      <c r="H5" s="3">
        <f>SUM(F6)</f>
        <v>10875</v>
      </c>
      <c r="I5" s="1"/>
    </row>
    <row r="6" spans="1:9" ht="12.75">
      <c r="A6" s="1" t="s">
        <v>447</v>
      </c>
      <c r="B6" s="1"/>
      <c r="C6" s="1"/>
      <c r="D6" s="1"/>
      <c r="E6" s="1"/>
      <c r="F6" s="1">
        <f>D7*A7</f>
        <v>10875</v>
      </c>
      <c r="G6" s="1"/>
      <c r="H6" s="1"/>
      <c r="I6" s="1"/>
    </row>
    <row r="7" spans="1:9" ht="12.75">
      <c r="A7" s="56">
        <v>7.25</v>
      </c>
      <c r="B7" s="1" t="s">
        <v>90</v>
      </c>
      <c r="C7" s="1" t="s">
        <v>193</v>
      </c>
      <c r="D7" s="67">
        <v>1500</v>
      </c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3" t="s">
        <v>177</v>
      </c>
      <c r="B9" s="3"/>
      <c r="C9" s="1"/>
      <c r="D9" s="1"/>
      <c r="E9" s="1"/>
      <c r="F9" s="1"/>
      <c r="G9" s="1"/>
      <c r="H9" s="1">
        <f>SUM(F10:F11)</f>
        <v>669859.31</v>
      </c>
      <c r="I9" s="1"/>
    </row>
    <row r="10" spans="1:9" ht="12.75">
      <c r="A10" s="1" t="s">
        <v>448</v>
      </c>
      <c r="B10" s="1"/>
      <c r="C10" s="1"/>
      <c r="D10" s="1"/>
      <c r="E10" s="1"/>
      <c r="F10" s="56">
        <v>653510.18</v>
      </c>
      <c r="G10" s="1"/>
      <c r="H10" s="1"/>
      <c r="I10" s="1"/>
    </row>
    <row r="11" spans="1:9" ht="12.75">
      <c r="A11" s="1" t="s">
        <v>508</v>
      </c>
      <c r="B11" s="1"/>
      <c r="C11" s="1"/>
      <c r="D11" s="1"/>
      <c r="E11" s="1"/>
      <c r="F11" s="56">
        <v>16349.13</v>
      </c>
      <c r="G11" s="1"/>
      <c r="H11" s="1"/>
      <c r="I11" s="1"/>
    </row>
    <row r="12" spans="1:9" ht="12.75">
      <c r="A12" s="1"/>
      <c r="B12" s="1"/>
      <c r="C12" s="1"/>
      <c r="D12" s="1"/>
      <c r="E12" s="1"/>
      <c r="F12" s="56"/>
      <c r="G12" s="1"/>
      <c r="H12" s="1"/>
      <c r="I12" s="1"/>
    </row>
    <row r="13" spans="1:9" ht="12.75">
      <c r="A13" s="3" t="s">
        <v>181</v>
      </c>
      <c r="B13" s="3"/>
      <c r="C13" s="1"/>
      <c r="D13" s="1"/>
      <c r="E13" s="1"/>
      <c r="F13" s="56"/>
      <c r="G13" s="1"/>
      <c r="H13" s="1"/>
      <c r="I13" s="1"/>
    </row>
    <row r="14" spans="1:9" ht="12.75">
      <c r="A14" s="1" t="s">
        <v>451</v>
      </c>
      <c r="B14" s="1"/>
      <c r="C14" s="1"/>
      <c r="D14" s="1"/>
      <c r="E14" s="1"/>
      <c r="F14" s="56">
        <v>9385.25</v>
      </c>
      <c r="G14" s="1"/>
      <c r="H14" s="1">
        <f>SUM(F14:F20)</f>
        <v>336751.06</v>
      </c>
      <c r="I14" s="1"/>
    </row>
    <row r="15" spans="1:9" ht="12.75">
      <c r="A15" s="1" t="s">
        <v>452</v>
      </c>
      <c r="B15" s="1"/>
      <c r="C15" s="1"/>
      <c r="D15" s="1"/>
      <c r="E15" s="1"/>
      <c r="F15" s="56">
        <v>25890.79</v>
      </c>
      <c r="G15" s="1"/>
      <c r="H15" s="1"/>
      <c r="I15" s="1"/>
    </row>
    <row r="16" spans="1:9" ht="12.75">
      <c r="A16" s="1" t="s">
        <v>453</v>
      </c>
      <c r="B16" s="1"/>
      <c r="C16" s="1"/>
      <c r="D16" s="1"/>
      <c r="E16" s="1"/>
      <c r="F16" s="56">
        <v>10580.59</v>
      </c>
      <c r="G16" s="1"/>
      <c r="H16" s="1"/>
      <c r="I16" s="1"/>
    </row>
    <row r="17" spans="1:9" ht="12.75">
      <c r="A17" s="1" t="s">
        <v>454</v>
      </c>
      <c r="B17" s="1"/>
      <c r="C17" s="1"/>
      <c r="D17" s="1"/>
      <c r="E17" s="1"/>
      <c r="F17" s="56">
        <v>51911.54</v>
      </c>
      <c r="G17" s="1"/>
      <c r="H17" s="1"/>
      <c r="I17" s="1"/>
    </row>
    <row r="18" spans="1:9" ht="12.75">
      <c r="A18" s="1" t="s">
        <v>455</v>
      </c>
      <c r="B18" s="1"/>
      <c r="C18" s="1"/>
      <c r="D18" s="1"/>
      <c r="E18" s="1"/>
      <c r="F18" s="56">
        <v>112596.63</v>
      </c>
      <c r="G18" s="1"/>
      <c r="H18" s="1"/>
      <c r="I18" s="1"/>
    </row>
    <row r="19" spans="1:9" ht="12.75">
      <c r="A19" s="1" t="s">
        <v>456</v>
      </c>
      <c r="B19" s="1"/>
      <c r="C19" s="1"/>
      <c r="D19" s="1"/>
      <c r="E19" s="1"/>
      <c r="F19" s="56">
        <v>19433.18</v>
      </c>
      <c r="G19" s="1"/>
      <c r="H19" s="1"/>
      <c r="I19" s="1"/>
    </row>
    <row r="20" spans="1:9" ht="12.75">
      <c r="A20" s="1" t="s">
        <v>81</v>
      </c>
      <c r="B20" s="1"/>
      <c r="C20" s="1"/>
      <c r="D20" s="1"/>
      <c r="E20" s="1"/>
      <c r="F20" s="137">
        <v>106953.08</v>
      </c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3" t="s">
        <v>457</v>
      </c>
      <c r="B22" s="3"/>
      <c r="C22" s="1"/>
      <c r="D22" s="1"/>
      <c r="E22" s="1"/>
      <c r="F22" s="1"/>
      <c r="G22" s="1"/>
      <c r="H22" s="1"/>
      <c r="I22" s="1"/>
    </row>
    <row r="23" spans="1:9" ht="12.75">
      <c r="A23" s="1" t="s">
        <v>458</v>
      </c>
      <c r="B23" s="1"/>
      <c r="C23" s="1"/>
      <c r="D23" s="1"/>
      <c r="E23" s="1"/>
      <c r="F23" s="137">
        <v>175000</v>
      </c>
      <c r="G23" s="1"/>
      <c r="H23" s="1">
        <f>SUM(F23:F33)</f>
        <v>735759.4</v>
      </c>
      <c r="I23" s="1"/>
    </row>
    <row r="24" spans="1:9" ht="12.75">
      <c r="A24" s="1" t="s">
        <v>459</v>
      </c>
      <c r="B24" s="1"/>
      <c r="C24" s="1"/>
      <c r="D24" s="1"/>
      <c r="E24" s="1"/>
      <c r="F24" s="137">
        <v>83500</v>
      </c>
      <c r="G24" s="1"/>
      <c r="H24" s="1"/>
      <c r="I24" s="1"/>
    </row>
    <row r="25" spans="1:9" ht="12.75">
      <c r="A25" s="1" t="s">
        <v>460</v>
      </c>
      <c r="B25" s="1"/>
      <c r="C25" s="1"/>
      <c r="D25" s="1"/>
      <c r="E25" s="1"/>
      <c r="F25" s="137">
        <v>95300</v>
      </c>
      <c r="G25" s="1"/>
      <c r="H25" s="1"/>
      <c r="I25" s="1"/>
    </row>
    <row r="26" spans="1:9" ht="12.75">
      <c r="A26" s="1" t="s">
        <v>463</v>
      </c>
      <c r="B26" s="1"/>
      <c r="C26" s="1"/>
      <c r="D26" s="1"/>
      <c r="E26" s="1"/>
      <c r="F26" s="137">
        <v>25800</v>
      </c>
      <c r="G26" s="1"/>
      <c r="H26" s="1"/>
      <c r="I26" s="1"/>
    </row>
    <row r="27" spans="1:9" ht="12.75">
      <c r="A27" s="1" t="s">
        <v>464</v>
      </c>
      <c r="B27" s="1"/>
      <c r="C27" s="1"/>
      <c r="D27" s="1"/>
      <c r="E27" s="1"/>
      <c r="F27" s="137">
        <v>28000</v>
      </c>
      <c r="G27" s="1"/>
      <c r="H27" s="1"/>
      <c r="I27" s="1"/>
    </row>
    <row r="28" spans="1:9" ht="12.75">
      <c r="A28" s="96" t="s">
        <v>595</v>
      </c>
      <c r="B28" s="1"/>
      <c r="C28" s="1"/>
      <c r="D28" s="1"/>
      <c r="E28" s="1"/>
      <c r="F28" s="137">
        <f>A29*C29</f>
        <v>13500</v>
      </c>
      <c r="G28" s="1"/>
      <c r="H28" s="1"/>
      <c r="I28" s="65"/>
    </row>
    <row r="29" spans="1:9" ht="12.75">
      <c r="A29" s="96">
        <v>6</v>
      </c>
      <c r="B29" s="96" t="s">
        <v>193</v>
      </c>
      <c r="C29" s="1">
        <v>2250</v>
      </c>
      <c r="D29" s="96" t="s">
        <v>85</v>
      </c>
      <c r="E29" s="1"/>
      <c r="F29" s="137"/>
      <c r="G29" s="1"/>
      <c r="H29" s="1"/>
      <c r="I29" s="65"/>
    </row>
    <row r="30" spans="1:9" ht="12.75">
      <c r="A30" s="1" t="s">
        <v>466</v>
      </c>
      <c r="B30" s="1"/>
      <c r="C30" s="1"/>
      <c r="D30" s="1"/>
      <c r="E30" s="1"/>
      <c r="F30" s="137">
        <v>55300</v>
      </c>
      <c r="G30" s="1"/>
      <c r="H30" s="1"/>
      <c r="I30" s="1"/>
    </row>
    <row r="31" spans="1:9" ht="12.75">
      <c r="A31" s="96" t="s">
        <v>596</v>
      </c>
      <c r="B31" s="1"/>
      <c r="C31" s="1"/>
      <c r="D31" s="1"/>
      <c r="E31" s="1"/>
      <c r="F31" s="137">
        <v>155500</v>
      </c>
      <c r="G31" s="1"/>
      <c r="H31" s="1"/>
      <c r="I31" s="1"/>
    </row>
    <row r="32" spans="1:9" ht="12.75">
      <c r="A32" s="1" t="s">
        <v>467</v>
      </c>
      <c r="B32" s="1"/>
      <c r="C32" s="1"/>
      <c r="D32" s="1"/>
      <c r="E32" s="1"/>
      <c r="F32" s="137">
        <v>84000</v>
      </c>
      <c r="G32" s="1"/>
      <c r="H32" s="1"/>
      <c r="I32" s="1"/>
    </row>
    <row r="33" spans="1:12" s="1" customFormat="1" ht="12.75">
      <c r="A33" s="1" t="s">
        <v>528</v>
      </c>
      <c r="C33" s="7"/>
      <c r="E33" s="67"/>
      <c r="F33" s="137">
        <v>19859.4</v>
      </c>
      <c r="G33" s="8"/>
      <c r="L33" s="44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3" t="s">
        <v>468</v>
      </c>
      <c r="B35" s="3"/>
      <c r="C35" s="3"/>
      <c r="D35" s="3"/>
      <c r="E35" s="1"/>
      <c r="F35" s="1"/>
      <c r="G35" s="1"/>
      <c r="H35" s="19">
        <v>64000</v>
      </c>
      <c r="I35" s="1"/>
    </row>
    <row r="36" spans="1:9" ht="12.75">
      <c r="A36" s="1"/>
      <c r="B36" s="1"/>
      <c r="C36" s="1"/>
      <c r="D36" s="1"/>
      <c r="E36" s="1"/>
      <c r="F36" s="1"/>
      <c r="G36" s="1"/>
      <c r="I36" s="1"/>
    </row>
    <row r="37" spans="1:9" ht="12.75">
      <c r="A37" s="3" t="s">
        <v>469</v>
      </c>
      <c r="B37" s="3"/>
      <c r="C37" s="3"/>
      <c r="D37" s="3"/>
      <c r="E37" s="1"/>
      <c r="F37" s="1"/>
      <c r="G37" s="1"/>
      <c r="H37" s="3">
        <f>(H35+H23+H14+H9+H5)*0.1</f>
        <v>181724.477</v>
      </c>
      <c r="I37" s="1"/>
    </row>
    <row r="38" spans="1:9" ht="12.75">
      <c r="A38" s="1"/>
      <c r="B38" s="1"/>
      <c r="C38" s="1"/>
      <c r="D38" s="1"/>
      <c r="E38" s="1"/>
      <c r="F38" s="1"/>
      <c r="G38" s="1"/>
      <c r="I38" s="1"/>
    </row>
    <row r="39" spans="1:9" ht="12.75">
      <c r="A39" s="3" t="s">
        <v>320</v>
      </c>
      <c r="B39" s="3"/>
      <c r="C39" s="3"/>
      <c r="D39" s="3"/>
      <c r="E39" s="1"/>
      <c r="F39" s="1"/>
      <c r="G39" s="1"/>
      <c r="H39" s="1">
        <f>SUM(H5:H37)</f>
        <v>1998969.247</v>
      </c>
      <c r="I39" s="1"/>
    </row>
    <row r="40" spans="1:9" ht="12.75">
      <c r="A40" s="1"/>
      <c r="B40" s="1"/>
      <c r="C40" s="1"/>
      <c r="D40" s="1"/>
      <c r="E40" s="1"/>
      <c r="F40" s="1"/>
      <c r="G40" s="1"/>
      <c r="I40" s="1"/>
    </row>
    <row r="41" spans="1:9" ht="12.75">
      <c r="A41" s="3" t="s">
        <v>470</v>
      </c>
      <c r="B41" s="3"/>
      <c r="C41" s="3"/>
      <c r="D41" s="1"/>
      <c r="E41" s="1"/>
      <c r="F41" s="1"/>
      <c r="G41" s="1"/>
      <c r="H41" s="3">
        <f>'10SHDİŞLETME'!L17</f>
        <v>528728.66</v>
      </c>
      <c r="I41" s="1"/>
    </row>
    <row r="42" spans="1:9" ht="12.75">
      <c r="A42" s="1"/>
      <c r="B42" s="1"/>
      <c r="C42" s="1"/>
      <c r="D42" s="1"/>
      <c r="E42" s="1"/>
      <c r="F42" s="1"/>
      <c r="G42" s="1"/>
      <c r="I42" s="1"/>
    </row>
    <row r="43" spans="1:9" ht="12.75">
      <c r="A43" s="3" t="s">
        <v>471</v>
      </c>
      <c r="B43" s="3"/>
      <c r="C43" s="3"/>
      <c r="D43" s="1"/>
      <c r="E43" s="1"/>
      <c r="F43" s="1"/>
      <c r="G43" s="1"/>
      <c r="H43" s="57">
        <f>SUM(H39:H41)</f>
        <v>2527697.907</v>
      </c>
      <c r="I43" s="1"/>
    </row>
    <row r="44" spans="1:9" ht="12.75">
      <c r="A44" s="1"/>
      <c r="B44" s="1"/>
      <c r="C44" s="1"/>
      <c r="D44" s="1"/>
      <c r="E44" s="1"/>
      <c r="F44" s="1"/>
      <c r="G44" s="1"/>
      <c r="I44" s="1"/>
    </row>
    <row r="45" spans="1:9" ht="12.75">
      <c r="A45" s="1" t="s">
        <v>26</v>
      </c>
      <c r="B45" s="1"/>
      <c r="C45" s="1"/>
      <c r="D45" s="1"/>
      <c r="E45" s="1"/>
      <c r="F45" s="1"/>
      <c r="G45" s="1"/>
      <c r="H45" s="1"/>
      <c r="I45" s="1"/>
    </row>
    <row r="46" spans="1:12" s="1" customFormat="1" ht="12.75">
      <c r="A46" s="1" t="s">
        <v>679</v>
      </c>
      <c r="K46" s="72"/>
      <c r="L46" s="72"/>
    </row>
    <row r="47" spans="1:6" s="1" customFormat="1" ht="12.75">
      <c r="A47" s="1" t="s">
        <v>665</v>
      </c>
      <c r="F47" s="2"/>
    </row>
  </sheetData>
  <sheetProtection/>
  <mergeCells count="3">
    <mergeCell ref="A2:I2"/>
    <mergeCell ref="A3:I3"/>
    <mergeCell ref="A1:I1"/>
  </mergeCells>
  <printOptions/>
  <pageMargins left="0.62" right="0.27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00390625" style="1" customWidth="1"/>
    <col min="2" max="2" width="20.140625" style="2" customWidth="1"/>
    <col min="3" max="3" width="5.421875" style="4" bestFit="1" customWidth="1"/>
    <col min="4" max="4" width="2.00390625" style="2" customWidth="1"/>
    <col min="5" max="5" width="10.421875" style="2" bestFit="1" customWidth="1"/>
    <col min="6" max="6" width="4.421875" style="2" customWidth="1"/>
    <col min="7" max="7" width="2.00390625" style="5" bestFit="1" customWidth="1"/>
    <col min="8" max="8" width="6.421875" style="2" bestFit="1" customWidth="1"/>
    <col min="9" max="9" width="4.57421875" style="2" bestFit="1" customWidth="1"/>
    <col min="10" max="10" width="4.28125" style="2" customWidth="1"/>
    <col min="11" max="11" width="10.140625" style="1" customWidth="1"/>
    <col min="12" max="12" width="15.8515625" style="1" customWidth="1"/>
    <col min="13" max="16384" width="9.140625" style="1" customWidth="1"/>
  </cols>
  <sheetData>
    <row r="1" spans="1:12" ht="12.7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5">
      <c r="A2" s="203" t="s">
        <v>168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">
      <c r="A3" s="203" t="s">
        <v>688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3:7" ht="12.75">
      <c r="C4" s="2"/>
      <c r="G4" s="2"/>
    </row>
    <row r="5" spans="1:12" ht="12.75">
      <c r="A5" s="3" t="s">
        <v>186</v>
      </c>
      <c r="L5" s="3">
        <f>SUM(K6:K9)</f>
        <v>424694.44</v>
      </c>
    </row>
    <row r="6" spans="1:12" ht="12.75">
      <c r="A6" s="1" t="s">
        <v>501</v>
      </c>
      <c r="K6" s="1">
        <f>B7/8</f>
        <v>285000</v>
      </c>
      <c r="L6" s="3"/>
    </row>
    <row r="7" spans="2:12" ht="12.75">
      <c r="B7" s="6">
        <f>L22</f>
        <v>2280000</v>
      </c>
      <c r="C7" s="7" t="s">
        <v>276</v>
      </c>
      <c r="D7" s="1"/>
      <c r="E7" s="8" t="s">
        <v>502</v>
      </c>
      <c r="F7" s="2" t="s">
        <v>191</v>
      </c>
      <c r="L7" s="3"/>
    </row>
    <row r="8" spans="1:12" ht="12.75">
      <c r="A8" s="1" t="s">
        <v>46</v>
      </c>
      <c r="K8" s="1">
        <f>L25</f>
        <v>90690</v>
      </c>
      <c r="L8" s="3"/>
    </row>
    <row r="9" spans="1:12" ht="12.75">
      <c r="A9" s="1" t="s">
        <v>45</v>
      </c>
      <c r="K9" s="1">
        <f>B10*E10</f>
        <v>49004.44</v>
      </c>
      <c r="L9" s="3"/>
    </row>
    <row r="10" spans="2:12" ht="12.75">
      <c r="B10" s="6">
        <f>L53</f>
        <v>2450222</v>
      </c>
      <c r="C10" s="7" t="s">
        <v>191</v>
      </c>
      <c r="D10" s="1" t="s">
        <v>193</v>
      </c>
      <c r="E10" s="8">
        <v>0.02</v>
      </c>
      <c r="F10" s="2" t="s">
        <v>328</v>
      </c>
      <c r="L10" s="3"/>
    </row>
    <row r="11" spans="2:12" ht="12.75">
      <c r="B11" s="9"/>
      <c r="C11" s="7"/>
      <c r="D11" s="1"/>
      <c r="E11" s="8"/>
      <c r="L11" s="3"/>
    </row>
    <row r="12" spans="1:12" ht="12.75">
      <c r="A12" s="3" t="s">
        <v>188</v>
      </c>
      <c r="B12" s="10"/>
      <c r="F12" s="4"/>
      <c r="L12" s="1">
        <f>L35+L45+L47+L49+L51</f>
        <v>79532</v>
      </c>
    </row>
    <row r="13" spans="2:12" ht="12.75">
      <c r="B13" s="1"/>
      <c r="C13" s="1"/>
      <c r="D13" s="1"/>
      <c r="E13" s="1"/>
      <c r="F13" s="1"/>
      <c r="G13" s="1"/>
      <c r="L13" s="3"/>
    </row>
    <row r="14" spans="1:12" ht="12.75">
      <c r="A14" s="3" t="s">
        <v>369</v>
      </c>
      <c r="L14" s="1">
        <f>E15*B15</f>
        <v>24502.22</v>
      </c>
    </row>
    <row r="15" spans="2:12" ht="12.75">
      <c r="B15" s="6">
        <f>L53</f>
        <v>2450222</v>
      </c>
      <c r="C15" s="7" t="s">
        <v>191</v>
      </c>
      <c r="D15" s="1" t="s">
        <v>193</v>
      </c>
      <c r="E15" s="8">
        <v>0.01</v>
      </c>
      <c r="F15" s="2" t="s">
        <v>328</v>
      </c>
      <c r="L15" s="3"/>
    </row>
    <row r="16" spans="2:12" ht="12.75">
      <c r="B16" s="9"/>
      <c r="C16" s="7"/>
      <c r="D16" s="1"/>
      <c r="E16" s="8"/>
      <c r="L16" s="3"/>
    </row>
    <row r="17" spans="1:12" ht="15.75">
      <c r="A17" s="11" t="s">
        <v>63</v>
      </c>
      <c r="B17" s="9"/>
      <c r="C17" s="7"/>
      <c r="D17" s="1"/>
      <c r="E17" s="8"/>
      <c r="L17" s="11">
        <f>SUM(L4:L15)</f>
        <v>528728.66</v>
      </c>
    </row>
    <row r="18" spans="1:12" ht="10.5" customHeight="1" thickBot="1">
      <c r="A18" s="12"/>
      <c r="B18" s="13"/>
      <c r="C18" s="14"/>
      <c r="D18" s="13"/>
      <c r="E18" s="13"/>
      <c r="F18" s="13"/>
      <c r="G18" s="15"/>
      <c r="H18" s="13"/>
      <c r="I18" s="13"/>
      <c r="J18" s="13"/>
      <c r="K18" s="16"/>
      <c r="L18" s="17"/>
    </row>
    <row r="19" spans="11:12" ht="12.75">
      <c r="K19" s="9"/>
      <c r="L19" s="3"/>
    </row>
    <row r="20" spans="1:12" ht="15">
      <c r="A20" s="18" t="s">
        <v>382</v>
      </c>
      <c r="L20" s="3"/>
    </row>
    <row r="21" spans="1:12" ht="15">
      <c r="A21" s="18"/>
      <c r="L21" s="3"/>
    </row>
    <row r="22" spans="1:12" ht="12.75">
      <c r="A22" s="3" t="s">
        <v>189</v>
      </c>
      <c r="L22" s="3">
        <f>H23*E23*B23</f>
        <v>2280000</v>
      </c>
    </row>
    <row r="23" spans="2:9" ht="12.75">
      <c r="B23" s="9">
        <v>950</v>
      </c>
      <c r="C23" s="4" t="s">
        <v>91</v>
      </c>
      <c r="D23" s="2" t="s">
        <v>193</v>
      </c>
      <c r="E23" s="68">
        <v>240</v>
      </c>
      <c r="F23" s="2" t="s">
        <v>488</v>
      </c>
      <c r="G23" s="5" t="s">
        <v>193</v>
      </c>
      <c r="H23" s="2">
        <v>10</v>
      </c>
      <c r="I23" s="2" t="s">
        <v>487</v>
      </c>
    </row>
    <row r="24" spans="2:5" ht="12.75">
      <c r="B24" s="9"/>
      <c r="E24" s="6"/>
    </row>
    <row r="25" spans="1:12" ht="12.75">
      <c r="A25" s="3" t="s">
        <v>354</v>
      </c>
      <c r="L25" s="3">
        <f>SUM(K26:K33)</f>
        <v>90690</v>
      </c>
    </row>
    <row r="26" spans="1:11" ht="12.75">
      <c r="A26" s="1" t="s">
        <v>489</v>
      </c>
      <c r="K26" s="1">
        <f>E27*B27</f>
        <v>190</v>
      </c>
    </row>
    <row r="27" spans="2:8" ht="12.75">
      <c r="B27" s="9">
        <v>95</v>
      </c>
      <c r="C27" s="4" t="s">
        <v>87</v>
      </c>
      <c r="D27" s="2" t="s">
        <v>193</v>
      </c>
      <c r="E27" s="68">
        <v>2</v>
      </c>
      <c r="F27" s="108" t="s">
        <v>357</v>
      </c>
      <c r="G27" s="108" t="s">
        <v>191</v>
      </c>
      <c r="H27" s="104"/>
    </row>
    <row r="28" spans="1:11" ht="12.75">
      <c r="A28" s="1" t="s">
        <v>490</v>
      </c>
      <c r="E28" s="104"/>
      <c r="F28" s="104"/>
      <c r="G28" s="108"/>
      <c r="H28" s="104"/>
      <c r="K28" s="1">
        <f>E29*B29</f>
        <v>9000</v>
      </c>
    </row>
    <row r="29" spans="2:8" ht="12.75">
      <c r="B29" s="9">
        <v>0.45</v>
      </c>
      <c r="C29" s="4" t="s">
        <v>87</v>
      </c>
      <c r="D29" s="2" t="s">
        <v>193</v>
      </c>
      <c r="E29" s="68">
        <v>20000</v>
      </c>
      <c r="F29" s="108" t="s">
        <v>357</v>
      </c>
      <c r="G29" s="108" t="s">
        <v>191</v>
      </c>
      <c r="H29" s="104"/>
    </row>
    <row r="30" spans="1:12" ht="12.75">
      <c r="A30" s="1" t="s">
        <v>491</v>
      </c>
      <c r="E30" s="104"/>
      <c r="F30" s="104"/>
      <c r="G30" s="108"/>
      <c r="H30" s="104"/>
      <c r="L30" s="3"/>
    </row>
    <row r="31" spans="2:11" ht="12.75">
      <c r="B31" s="9">
        <v>6.5</v>
      </c>
      <c r="C31" s="4" t="s">
        <v>213</v>
      </c>
      <c r="D31" s="2" t="s">
        <v>193</v>
      </c>
      <c r="E31" s="68">
        <v>7000</v>
      </c>
      <c r="F31" s="219" t="s">
        <v>275</v>
      </c>
      <c r="G31" s="219"/>
      <c r="H31" s="219"/>
      <c r="K31" s="1">
        <f>E31*B31</f>
        <v>45500</v>
      </c>
    </row>
    <row r="32" spans="5:8" ht="12.75">
      <c r="E32" s="104"/>
      <c r="F32" s="104"/>
      <c r="G32" s="108"/>
      <c r="H32" s="104"/>
    </row>
    <row r="33" spans="2:11" ht="12.75">
      <c r="B33" s="9">
        <v>4</v>
      </c>
      <c r="C33" s="4" t="s">
        <v>213</v>
      </c>
      <c r="D33" s="2" t="s">
        <v>193</v>
      </c>
      <c r="E33" s="68">
        <v>9000</v>
      </c>
      <c r="F33" s="219" t="s">
        <v>492</v>
      </c>
      <c r="G33" s="219"/>
      <c r="H33" s="219"/>
      <c r="K33" s="1">
        <f>E33*B33</f>
        <v>36000</v>
      </c>
    </row>
    <row r="34" spans="2:10" ht="12.75">
      <c r="B34" s="1"/>
      <c r="C34" s="1"/>
      <c r="D34" s="1"/>
      <c r="E34" s="67"/>
      <c r="F34" s="67"/>
      <c r="G34" s="67"/>
      <c r="H34" s="67"/>
      <c r="I34" s="1"/>
      <c r="J34" s="1"/>
    </row>
    <row r="35" spans="1:12" ht="12.75">
      <c r="A35" s="3" t="s">
        <v>190</v>
      </c>
      <c r="E35" s="104"/>
      <c r="F35" s="104"/>
      <c r="G35" s="108"/>
      <c r="H35" s="104"/>
      <c r="L35" s="3">
        <f>SUM(K36:K42)</f>
        <v>70432</v>
      </c>
    </row>
    <row r="36" spans="1:11" ht="12.75">
      <c r="A36" s="1" t="s">
        <v>493</v>
      </c>
      <c r="E36" s="104"/>
      <c r="F36" s="104"/>
      <c r="G36" s="108"/>
      <c r="H36" s="104"/>
      <c r="K36" s="1">
        <f>E37*B37</f>
        <v>16000</v>
      </c>
    </row>
    <row r="37" spans="2:8" ht="12.75">
      <c r="B37" s="9">
        <v>2000</v>
      </c>
      <c r="C37" s="4" t="s">
        <v>110</v>
      </c>
      <c r="D37" s="2" t="s">
        <v>193</v>
      </c>
      <c r="E37" s="105">
        <v>8</v>
      </c>
      <c r="F37" s="104" t="s">
        <v>362</v>
      </c>
      <c r="G37" s="108" t="s">
        <v>191</v>
      </c>
      <c r="H37" s="104"/>
    </row>
    <row r="38" spans="1:11" ht="12.75">
      <c r="A38" s="1" t="s">
        <v>495</v>
      </c>
      <c r="E38" s="106"/>
      <c r="F38" s="104"/>
      <c r="G38" s="108"/>
      <c r="H38" s="104"/>
      <c r="K38" s="1">
        <f>E39*B39</f>
        <v>9072</v>
      </c>
    </row>
    <row r="39" spans="2:8" ht="12.75">
      <c r="B39" s="9">
        <v>1134</v>
      </c>
      <c r="C39" s="4" t="s">
        <v>110</v>
      </c>
      <c r="D39" s="2" t="s">
        <v>193</v>
      </c>
      <c r="E39" s="105">
        <v>8</v>
      </c>
      <c r="F39" s="104" t="s">
        <v>362</v>
      </c>
      <c r="G39" s="108" t="s">
        <v>191</v>
      </c>
      <c r="H39" s="104"/>
    </row>
    <row r="40" spans="1:11" ht="12.75">
      <c r="A40" s="1" t="s">
        <v>167</v>
      </c>
      <c r="E40" s="106"/>
      <c r="F40" s="104"/>
      <c r="G40" s="108"/>
      <c r="H40" s="104"/>
      <c r="K40" s="1">
        <f>H41*E41*B41</f>
        <v>36288</v>
      </c>
    </row>
    <row r="41" spans="2:9" ht="12.75">
      <c r="B41" s="9">
        <v>1134</v>
      </c>
      <c r="C41" s="4" t="s">
        <v>110</v>
      </c>
      <c r="D41" s="2" t="s">
        <v>193</v>
      </c>
      <c r="E41" s="105">
        <v>8</v>
      </c>
      <c r="F41" s="104" t="s">
        <v>363</v>
      </c>
      <c r="G41" s="108" t="s">
        <v>222</v>
      </c>
      <c r="H41" s="107">
        <v>4</v>
      </c>
      <c r="I41" s="2" t="s">
        <v>346</v>
      </c>
    </row>
    <row r="42" spans="1:11" ht="12.75">
      <c r="A42" s="1" t="s">
        <v>496</v>
      </c>
      <c r="E42" s="106"/>
      <c r="F42" s="104"/>
      <c r="G42" s="108"/>
      <c r="H42" s="104"/>
      <c r="K42" s="1">
        <f>E43*B43</f>
        <v>9072</v>
      </c>
    </row>
    <row r="43" spans="2:8" ht="12.75">
      <c r="B43" s="9">
        <v>1134</v>
      </c>
      <c r="C43" s="4" t="s">
        <v>110</v>
      </c>
      <c r="D43" s="2" t="s">
        <v>193</v>
      </c>
      <c r="E43" s="105">
        <v>8</v>
      </c>
      <c r="F43" s="104" t="s">
        <v>362</v>
      </c>
      <c r="G43" s="108" t="s">
        <v>191</v>
      </c>
      <c r="H43" s="104"/>
    </row>
    <row r="44" spans="2:10" ht="12.75">
      <c r="B44" s="1"/>
      <c r="C44" s="1"/>
      <c r="D44" s="1"/>
      <c r="E44" s="67"/>
      <c r="F44" s="67"/>
      <c r="G44" s="67"/>
      <c r="H44" s="67"/>
      <c r="I44" s="1"/>
      <c r="J44" s="1"/>
    </row>
    <row r="45" spans="1:12" ht="12.75">
      <c r="A45" s="3" t="s">
        <v>497</v>
      </c>
      <c r="L45" s="9">
        <v>2600</v>
      </c>
    </row>
    <row r="46" ht="12.75">
      <c r="A46" s="3"/>
    </row>
    <row r="47" spans="1:12" ht="12.75">
      <c r="A47" s="3" t="s">
        <v>498</v>
      </c>
      <c r="L47" s="9">
        <v>2250</v>
      </c>
    </row>
    <row r="48" ht="12.75">
      <c r="A48" s="3"/>
    </row>
    <row r="49" spans="1:12" ht="12.75">
      <c r="A49" s="3" t="s">
        <v>499</v>
      </c>
      <c r="L49" s="9">
        <v>2000</v>
      </c>
    </row>
    <row r="50" ht="12.75">
      <c r="A50" s="3"/>
    </row>
    <row r="51" spans="1:12" ht="12.75">
      <c r="A51" s="3" t="s">
        <v>500</v>
      </c>
      <c r="L51" s="9">
        <v>2250</v>
      </c>
    </row>
    <row r="52" ht="12.75">
      <c r="A52" s="3"/>
    </row>
    <row r="53" spans="1:12" ht="15">
      <c r="A53" s="24" t="s">
        <v>147</v>
      </c>
      <c r="L53" s="3">
        <f>SUM(L22:L51)</f>
        <v>2450222</v>
      </c>
    </row>
    <row r="55" spans="1:7" ht="12.75">
      <c r="A55" s="1" t="s">
        <v>47</v>
      </c>
      <c r="B55" s="1"/>
      <c r="C55" s="2"/>
      <c r="G55" s="2"/>
    </row>
    <row r="56" spans="2:7" ht="12.75">
      <c r="B56" s="1" t="s">
        <v>48</v>
      </c>
      <c r="C56" s="2"/>
      <c r="G56" s="2"/>
    </row>
    <row r="57" spans="2:7" ht="6" customHeight="1">
      <c r="B57" s="1"/>
      <c r="C57" s="2"/>
      <c r="G57" s="2"/>
    </row>
    <row r="58" spans="1:10" ht="12.75">
      <c r="A58" s="1" t="s">
        <v>49</v>
      </c>
      <c r="B58" s="1"/>
      <c r="C58" s="1"/>
      <c r="D58" s="1"/>
      <c r="E58" s="1"/>
      <c r="F58" s="1"/>
      <c r="G58" s="2"/>
      <c r="H58" s="1"/>
      <c r="I58" s="1"/>
      <c r="J58" s="1"/>
    </row>
    <row r="59" spans="2:10" ht="12.75">
      <c r="B59" s="1" t="s">
        <v>37</v>
      </c>
      <c r="C59" s="1"/>
      <c r="D59" s="1"/>
      <c r="E59" s="1"/>
      <c r="F59" s="1"/>
      <c r="G59" s="2"/>
      <c r="H59" s="1"/>
      <c r="I59" s="1"/>
      <c r="J59" s="1"/>
    </row>
    <row r="60" spans="2:7" ht="6" customHeight="1">
      <c r="B60" s="1"/>
      <c r="C60" s="2"/>
      <c r="G60" s="2"/>
    </row>
    <row r="61" spans="2:7" ht="12.75">
      <c r="B61" s="1"/>
      <c r="C61" s="2"/>
      <c r="G61" s="2"/>
    </row>
    <row r="62" spans="2:7" ht="6" customHeight="1">
      <c r="B62" s="1"/>
      <c r="C62" s="2"/>
      <c r="G62" s="2"/>
    </row>
    <row r="63" spans="2:7" ht="12.75">
      <c r="B63" s="1"/>
      <c r="C63" s="2"/>
      <c r="G63" s="2"/>
    </row>
    <row r="64" spans="2:7" ht="6" customHeight="1">
      <c r="B64" s="1"/>
      <c r="C64" s="2"/>
      <c r="G64" s="2"/>
    </row>
    <row r="65" spans="2:7" ht="12.75">
      <c r="B65" s="1"/>
      <c r="C65" s="2"/>
      <c r="G65" s="2"/>
    </row>
    <row r="66" spans="2:7" ht="12.75">
      <c r="B66" s="1"/>
      <c r="C66" s="2"/>
      <c r="G66" s="2"/>
    </row>
    <row r="67" spans="2:7" ht="12.75">
      <c r="B67" s="1"/>
      <c r="C67" s="2"/>
      <c r="G67" s="2"/>
    </row>
  </sheetData>
  <sheetProtection/>
  <mergeCells count="5">
    <mergeCell ref="F33:H33"/>
    <mergeCell ref="F31:H31"/>
    <mergeCell ref="A1:L1"/>
    <mergeCell ref="A2:L2"/>
    <mergeCell ref="A3:L3"/>
  </mergeCells>
  <printOptions/>
  <pageMargins left="0.5511811023622047" right="0" top="0.3937007874015748" bottom="0.3937007874015748" header="0" footer="0"/>
  <pageSetup horizontalDpi="360" verticalDpi="36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6.421875" style="1" customWidth="1"/>
    <col min="2" max="2" width="11.140625" style="2" customWidth="1"/>
    <col min="3" max="3" width="6.57421875" style="4" customWidth="1"/>
    <col min="4" max="4" width="2.57421875" style="2" customWidth="1"/>
    <col min="5" max="5" width="8.421875" style="2" customWidth="1"/>
    <col min="6" max="6" width="2.8515625" style="2" customWidth="1"/>
    <col min="7" max="7" width="2.7109375" style="6" customWidth="1"/>
    <col min="8" max="8" width="12.57421875" style="6" customWidth="1"/>
    <col min="9" max="9" width="0.42578125" style="6" customWidth="1"/>
    <col min="10" max="10" width="20.28125" style="1" customWidth="1"/>
    <col min="11" max="11" width="1.7109375" style="6" customWidth="1"/>
    <col min="12" max="12" width="0.2890625" style="1" customWidth="1"/>
    <col min="13" max="13" width="11.7109375" style="1" bestFit="1" customWidth="1"/>
    <col min="14" max="16384" width="9.140625" style="1" customWidth="1"/>
  </cols>
  <sheetData>
    <row r="1" spans="1:12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">
      <c r="A2" s="203" t="s">
        <v>270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">
      <c r="A3" s="203" t="s">
        <v>694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">
      <c r="A6"/>
      <c r="B6"/>
      <c r="C6"/>
      <c r="D6"/>
      <c r="E6"/>
      <c r="F6" s="26"/>
      <c r="G6" s="26"/>
      <c r="H6" s="26"/>
      <c r="I6" s="26"/>
      <c r="J6" s="53" t="s">
        <v>330</v>
      </c>
      <c r="K6" s="26"/>
      <c r="L6" s="26"/>
    </row>
    <row r="7" spans="1:12" ht="15">
      <c r="A7" s="26"/>
      <c r="B7"/>
      <c r="C7" s="187"/>
      <c r="D7" s="26"/>
      <c r="E7" s="26"/>
      <c r="F7" s="26"/>
      <c r="G7" s="26"/>
      <c r="H7" s="26"/>
      <c r="I7" s="26"/>
      <c r="J7" s="26"/>
      <c r="K7" s="26"/>
      <c r="L7" s="26"/>
    </row>
    <row r="8" spans="1:10" ht="12.75">
      <c r="A8" s="3" t="s">
        <v>322</v>
      </c>
      <c r="J8" s="3">
        <f>B9*E9</f>
        <v>29000</v>
      </c>
    </row>
    <row r="9" spans="2:10" ht="12.75">
      <c r="B9" s="9">
        <v>7.25</v>
      </c>
      <c r="C9" s="7" t="s">
        <v>204</v>
      </c>
      <c r="D9" s="1" t="s">
        <v>193</v>
      </c>
      <c r="E9" s="67">
        <v>4000</v>
      </c>
      <c r="F9" s="7" t="s">
        <v>214</v>
      </c>
      <c r="G9" s="6" t="s">
        <v>328</v>
      </c>
      <c r="J9" s="3"/>
    </row>
    <row r="10" ht="12.75">
      <c r="J10" s="3"/>
    </row>
    <row r="11" spans="1:11" s="3" customFormat="1" ht="12.75">
      <c r="A11" s="3" t="s">
        <v>177</v>
      </c>
      <c r="B11" s="54"/>
      <c r="C11" s="55"/>
      <c r="D11" s="34"/>
      <c r="E11" s="34"/>
      <c r="F11" s="55"/>
      <c r="I11" s="6"/>
      <c r="J11" s="3">
        <f>SUM(H12:H13)</f>
        <v>798390.29</v>
      </c>
      <c r="K11" s="6"/>
    </row>
    <row r="12" spans="1:8" ht="12.75">
      <c r="A12" s="1" t="s">
        <v>323</v>
      </c>
      <c r="G12" s="6" t="s">
        <v>191</v>
      </c>
      <c r="H12" s="9">
        <v>782041.16</v>
      </c>
    </row>
    <row r="13" spans="1:12" ht="12.75">
      <c r="A13" s="1" t="s">
        <v>585</v>
      </c>
      <c r="B13" s="9"/>
      <c r="H13" s="138">
        <v>16349.13</v>
      </c>
      <c r="L13" s="19"/>
    </row>
    <row r="14" spans="2:12" ht="12.75">
      <c r="B14" s="9"/>
      <c r="J14" s="6"/>
      <c r="L14" s="19"/>
    </row>
    <row r="15" spans="1:12" s="3" customFormat="1" ht="12.75">
      <c r="A15" s="3" t="s">
        <v>332</v>
      </c>
      <c r="B15" s="34"/>
      <c r="C15" s="55"/>
      <c r="D15" s="34"/>
      <c r="E15" s="34"/>
      <c r="F15" s="34"/>
      <c r="I15" s="6"/>
      <c r="J15" s="3">
        <f>SUM(H16:H17)</f>
        <v>22409.5</v>
      </c>
      <c r="K15" s="6"/>
      <c r="L15" s="1"/>
    </row>
    <row r="16" spans="1:8" ht="12.75">
      <c r="A16" s="6" t="s">
        <v>324</v>
      </c>
      <c r="H16" s="9">
        <v>3580.65</v>
      </c>
    </row>
    <row r="17" spans="1:12" ht="12.75">
      <c r="A17" s="6" t="s">
        <v>325</v>
      </c>
      <c r="H17" s="9">
        <v>18828.85</v>
      </c>
      <c r="L17" s="19"/>
    </row>
    <row r="18" spans="1:12" ht="12.75">
      <c r="A18" s="6"/>
      <c r="H18" s="9"/>
      <c r="L18" s="19"/>
    </row>
    <row r="19" spans="1:12" s="3" customFormat="1" ht="12.75">
      <c r="A19" s="3" t="s">
        <v>333</v>
      </c>
      <c r="B19" s="34"/>
      <c r="C19" s="55"/>
      <c r="D19" s="34"/>
      <c r="E19" s="34"/>
      <c r="F19" s="34"/>
      <c r="G19" s="3" t="s">
        <v>191</v>
      </c>
      <c r="H19" s="3" t="s">
        <v>191</v>
      </c>
      <c r="J19" s="19">
        <v>3632.45</v>
      </c>
      <c r="L19" s="19"/>
    </row>
    <row r="20" spans="10:12" ht="12.75">
      <c r="J20" s="3"/>
      <c r="L20" s="19"/>
    </row>
    <row r="21" spans="1:12" s="3" customFormat="1" ht="12.75">
      <c r="A21" s="3" t="s">
        <v>334</v>
      </c>
      <c r="B21" s="34"/>
      <c r="C21" s="55"/>
      <c r="D21" s="34"/>
      <c r="E21" s="34"/>
      <c r="F21" s="34"/>
      <c r="I21" s="6"/>
      <c r="J21" s="19">
        <v>942633.73</v>
      </c>
      <c r="K21" s="6"/>
      <c r="L21" s="19"/>
    </row>
    <row r="22" spans="1:12" ht="12.75">
      <c r="A22" s="3"/>
      <c r="J22" s="19"/>
      <c r="L22" s="19"/>
    </row>
    <row r="23" spans="1:12" s="3" customFormat="1" ht="12.75">
      <c r="A23" s="3" t="s">
        <v>151</v>
      </c>
      <c r="B23" s="34"/>
      <c r="C23" s="55"/>
      <c r="D23" s="34"/>
      <c r="E23" s="34"/>
      <c r="F23" s="34"/>
      <c r="I23" s="6"/>
      <c r="J23" s="19">
        <v>70000</v>
      </c>
      <c r="K23" s="6"/>
      <c r="L23" s="19"/>
    </row>
    <row r="24" spans="1:12" ht="12.75">
      <c r="A24" s="3"/>
      <c r="J24" s="19"/>
      <c r="L24" s="19"/>
    </row>
    <row r="25" spans="1:12" ht="12.75">
      <c r="A25" s="3" t="s">
        <v>697</v>
      </c>
      <c r="J25" s="19">
        <v>26500</v>
      </c>
      <c r="L25" s="19"/>
    </row>
    <row r="26" spans="1:12" ht="12.75">
      <c r="A26" s="3"/>
      <c r="J26" s="19"/>
      <c r="L26" s="19"/>
    </row>
    <row r="27" spans="1:12" ht="12.75">
      <c r="A27" s="3" t="s">
        <v>699</v>
      </c>
      <c r="J27" s="19">
        <v>25000</v>
      </c>
      <c r="L27" s="19"/>
    </row>
    <row r="28" spans="1:12" ht="12.75">
      <c r="A28" s="3"/>
      <c r="J28" s="19"/>
      <c r="L28" s="19"/>
    </row>
    <row r="29" spans="1:10" s="138" customFormat="1" ht="12.75">
      <c r="A29" s="149" t="s">
        <v>716</v>
      </c>
      <c r="B29" s="153"/>
      <c r="C29" s="181"/>
      <c r="D29" s="153"/>
      <c r="E29" s="153"/>
      <c r="F29" s="153"/>
      <c r="G29" s="153"/>
      <c r="I29" s="149"/>
      <c r="J29" s="149">
        <v>22514.4</v>
      </c>
    </row>
    <row r="30" spans="1:11" ht="12.75">
      <c r="A30" s="3"/>
      <c r="G30" s="2"/>
      <c r="H30" s="19"/>
      <c r="I30" s="19"/>
      <c r="K30" s="1"/>
    </row>
    <row r="31" spans="1:10" ht="12.75">
      <c r="A31" s="3" t="s">
        <v>605</v>
      </c>
      <c r="J31" s="1">
        <f>(J8+J11+J15+J19+J21+J23+J25+J27+J29+H13)*0.1</f>
        <v>195642.94999999998</v>
      </c>
    </row>
    <row r="32" ht="12.75">
      <c r="A32" s="3"/>
    </row>
    <row r="33" spans="1:10" ht="15.75">
      <c r="A33" s="1" t="s">
        <v>183</v>
      </c>
      <c r="J33" s="177">
        <f>SUM(J8:J31)</f>
        <v>2135723.32</v>
      </c>
    </row>
    <row r="34" ht="12.75">
      <c r="J34" s="1" t="s">
        <v>191</v>
      </c>
    </row>
    <row r="35" spans="1:10" ht="15.75">
      <c r="A35" s="1" t="s">
        <v>184</v>
      </c>
      <c r="B35" s="10"/>
      <c r="F35" s="49"/>
      <c r="J35" s="11">
        <f>'1000SHDİŞLETME'!L15</f>
        <v>486677.04</v>
      </c>
    </row>
    <row r="36" spans="2:10" ht="12.75">
      <c r="B36" s="10"/>
      <c r="F36" s="49"/>
      <c r="J36" s="9"/>
    </row>
    <row r="37" spans="1:10" ht="15.75">
      <c r="A37" s="24" t="s">
        <v>185</v>
      </c>
      <c r="J37" s="11">
        <f>SUM(J33:J35)</f>
        <v>2622400.36</v>
      </c>
    </row>
    <row r="39" spans="2:10" ht="12.75">
      <c r="B39" s="10" t="s">
        <v>27</v>
      </c>
      <c r="F39" s="49"/>
      <c r="J39" s="9"/>
    </row>
    <row r="40" spans="1:12" ht="12.75">
      <c r="A40" s="1" t="s">
        <v>679</v>
      </c>
      <c r="B40" s="1"/>
      <c r="C40" s="1"/>
      <c r="D40" s="1"/>
      <c r="E40" s="1"/>
      <c r="F40" s="1"/>
      <c r="G40" s="1"/>
      <c r="H40" s="1"/>
      <c r="I40" s="1"/>
      <c r="K40" s="72"/>
      <c r="L40" s="72"/>
    </row>
    <row r="41" spans="1:11" ht="12.75">
      <c r="A41" s="1" t="s">
        <v>665</v>
      </c>
      <c r="B41" s="1"/>
      <c r="C41" s="1"/>
      <c r="D41" s="1"/>
      <c r="E41" s="1"/>
      <c r="G41" s="1"/>
      <c r="H41" s="1"/>
      <c r="I41" s="1"/>
      <c r="K41" s="1"/>
    </row>
    <row r="42" ht="12.75">
      <c r="B42" s="2" t="s">
        <v>191</v>
      </c>
    </row>
    <row r="43" spans="2:11" ht="12.75">
      <c r="B43" s="1"/>
      <c r="C43" s="1"/>
      <c r="D43" s="1"/>
      <c r="E43" s="1"/>
      <c r="F43" s="1"/>
      <c r="G43" s="1"/>
      <c r="H43" s="1"/>
      <c r="I43" s="1"/>
      <c r="K43" s="1"/>
    </row>
  </sheetData>
  <sheetProtection/>
  <mergeCells count="3">
    <mergeCell ref="A2:L2"/>
    <mergeCell ref="A3:L3"/>
    <mergeCell ref="A1:L1"/>
  </mergeCells>
  <printOptions/>
  <pageMargins left="0.5511811023622047" right="0" top="1.18" bottom="0.3937007874015748" header="0" footer="0"/>
  <pageSetup horizontalDpi="360" verticalDpi="36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L48" sqref="L48"/>
    </sheetView>
  </sheetViews>
  <sheetFormatPr defaultColWidth="9.140625" defaultRowHeight="12.75"/>
  <cols>
    <col min="1" max="1" width="6.00390625" style="1" customWidth="1"/>
    <col min="2" max="2" width="17.7109375" style="2" customWidth="1"/>
    <col min="3" max="3" width="6.00390625" style="4" customWidth="1"/>
    <col min="4" max="4" width="2.00390625" style="2" customWidth="1"/>
    <col min="5" max="5" width="10.421875" style="2" bestFit="1" customWidth="1"/>
    <col min="6" max="6" width="4.421875" style="2" customWidth="1"/>
    <col min="7" max="7" width="2.00390625" style="5" bestFit="1" customWidth="1"/>
    <col min="8" max="8" width="5.28125" style="2" bestFit="1" customWidth="1"/>
    <col min="9" max="9" width="4.57421875" style="2" bestFit="1" customWidth="1"/>
    <col min="10" max="10" width="2.421875" style="2" customWidth="1"/>
    <col min="11" max="11" width="12.140625" style="1" customWidth="1"/>
    <col min="12" max="12" width="30.421875" style="1" customWidth="1"/>
    <col min="13" max="16384" width="9.140625" style="1" customWidth="1"/>
  </cols>
  <sheetData>
    <row r="1" spans="1:12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">
      <c r="A2" s="203" t="s">
        <v>50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">
      <c r="A3" s="203" t="s">
        <v>686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3:7" ht="12.75">
      <c r="C4" s="2"/>
      <c r="G4" s="2"/>
    </row>
    <row r="5" spans="1:12" ht="12.75">
      <c r="A5" s="3" t="s">
        <v>186</v>
      </c>
      <c r="L5" s="3">
        <f>SUM(K6:K7)</f>
        <v>312500</v>
      </c>
    </row>
    <row r="6" spans="1:12" ht="12.75">
      <c r="A6" s="1" t="s">
        <v>170</v>
      </c>
      <c r="K6" s="1">
        <f>L20</f>
        <v>300000</v>
      </c>
      <c r="L6" s="3"/>
    </row>
    <row r="7" spans="1:12" ht="12.75">
      <c r="A7" s="1" t="s">
        <v>46</v>
      </c>
      <c r="K7" s="1">
        <f>E8*B8</f>
        <v>12500</v>
      </c>
      <c r="L7" s="3"/>
    </row>
    <row r="8" spans="2:12" ht="12.75">
      <c r="B8" s="6">
        <f>L23</f>
        <v>125000</v>
      </c>
      <c r="C8" s="7" t="s">
        <v>191</v>
      </c>
      <c r="D8" s="1" t="s">
        <v>193</v>
      </c>
      <c r="E8" s="8">
        <v>0.1</v>
      </c>
      <c r="F8" s="2" t="s">
        <v>328</v>
      </c>
      <c r="L8" s="3"/>
    </row>
    <row r="9" spans="2:12" ht="12.75">
      <c r="B9" s="9"/>
      <c r="C9" s="7"/>
      <c r="D9" s="1"/>
      <c r="E9" s="8"/>
      <c r="L9" s="3"/>
    </row>
    <row r="10" spans="1:12" ht="12.75">
      <c r="A10" s="3" t="s">
        <v>188</v>
      </c>
      <c r="B10" s="10"/>
      <c r="F10" s="4"/>
      <c r="L10" s="1">
        <f>L27+L39+L45</f>
        <v>145644.8</v>
      </c>
    </row>
    <row r="11" spans="2:12" ht="12.75">
      <c r="B11" s="1"/>
      <c r="C11" s="1"/>
      <c r="D11" s="1"/>
      <c r="E11" s="1"/>
      <c r="F11" s="1"/>
      <c r="G11" s="1"/>
      <c r="L11" s="3"/>
    </row>
    <row r="12" spans="1:12" ht="12.75">
      <c r="A12" s="3" t="s">
        <v>369</v>
      </c>
      <c r="L12" s="1">
        <f>E13*B13</f>
        <v>28532.240000000005</v>
      </c>
    </row>
    <row r="13" spans="2:12" ht="12.75">
      <c r="B13" s="6">
        <f>L48</f>
        <v>570644.8</v>
      </c>
      <c r="C13" s="7" t="s">
        <v>191</v>
      </c>
      <c r="D13" s="1" t="s">
        <v>193</v>
      </c>
      <c r="E13" s="8">
        <v>0.05</v>
      </c>
      <c r="F13" s="2" t="s">
        <v>328</v>
      </c>
      <c r="L13" s="3"/>
    </row>
    <row r="14" spans="2:12" ht="12.75">
      <c r="B14" s="9"/>
      <c r="C14" s="7"/>
      <c r="D14" s="1"/>
      <c r="E14" s="8"/>
      <c r="L14" s="3"/>
    </row>
    <row r="15" spans="1:12" ht="15.75">
      <c r="A15" s="11" t="s">
        <v>63</v>
      </c>
      <c r="B15" s="9"/>
      <c r="C15" s="7"/>
      <c r="D15" s="1"/>
      <c r="E15" s="8"/>
      <c r="L15" s="11">
        <f>SUM(L4:L13)</f>
        <v>486677.04</v>
      </c>
    </row>
    <row r="16" spans="1:12" ht="10.5" customHeight="1" thickBot="1">
      <c r="A16" s="12"/>
      <c r="B16" s="13"/>
      <c r="C16" s="14"/>
      <c r="D16" s="13"/>
      <c r="E16" s="13"/>
      <c r="F16" s="13"/>
      <c r="G16" s="15"/>
      <c r="H16" s="13"/>
      <c r="I16" s="13"/>
      <c r="J16" s="13"/>
      <c r="K16" s="16"/>
      <c r="L16" s="17"/>
    </row>
    <row r="17" spans="11:12" ht="12.75">
      <c r="K17" s="9"/>
      <c r="L17" s="3"/>
    </row>
    <row r="18" spans="1:12" ht="15">
      <c r="A18" s="18" t="s">
        <v>382</v>
      </c>
      <c r="L18" s="3"/>
    </row>
    <row r="19" spans="1:15" ht="15">
      <c r="A19" s="18"/>
      <c r="L19" s="3"/>
      <c r="O19" s="1" t="s">
        <v>99</v>
      </c>
    </row>
    <row r="20" spans="1:12" s="6" customFormat="1" ht="12.75">
      <c r="A20" s="3" t="s">
        <v>189</v>
      </c>
      <c r="B20" s="114"/>
      <c r="C20" s="4"/>
      <c r="D20" s="114"/>
      <c r="E20" s="114"/>
      <c r="F20" s="114"/>
      <c r="G20" s="5"/>
      <c r="H20" s="114"/>
      <c r="I20" s="114"/>
      <c r="J20" s="114"/>
      <c r="L20" s="3">
        <f>E21*B21</f>
        <v>300000</v>
      </c>
    </row>
    <row r="21" spans="2:8" ht="12.75">
      <c r="B21" s="9">
        <v>2000</v>
      </c>
      <c r="C21" s="4" t="s">
        <v>91</v>
      </c>
      <c r="D21" s="2" t="s">
        <v>193</v>
      </c>
      <c r="E21" s="68">
        <v>150</v>
      </c>
      <c r="F21" s="104" t="s">
        <v>473</v>
      </c>
      <c r="G21" s="108"/>
      <c r="H21" s="104"/>
    </row>
    <row r="22" spans="2:8" ht="12.75">
      <c r="B22" s="9"/>
      <c r="E22" s="68"/>
      <c r="F22" s="104"/>
      <c r="G22" s="108"/>
      <c r="H22" s="104"/>
    </row>
    <row r="23" spans="1:12" ht="12.75">
      <c r="A23" s="3" t="s">
        <v>354</v>
      </c>
      <c r="E23" s="104"/>
      <c r="F23" s="104"/>
      <c r="G23" s="108"/>
      <c r="H23" s="104"/>
      <c r="L23" s="3">
        <f>SUM(K24:K25)</f>
        <v>125000</v>
      </c>
    </row>
    <row r="24" spans="1:11" s="96" customFormat="1" ht="12.75">
      <c r="A24" s="71" t="s">
        <v>51</v>
      </c>
      <c r="B24" s="116"/>
      <c r="C24" s="156"/>
      <c r="D24" s="142"/>
      <c r="E24" s="157"/>
      <c r="F24" s="157"/>
      <c r="G24" s="164"/>
      <c r="H24" s="157"/>
      <c r="I24" s="142"/>
      <c r="J24" s="142"/>
      <c r="K24" s="96">
        <f>E25*B25</f>
        <v>125000</v>
      </c>
    </row>
    <row r="25" spans="2:8" ht="12.75">
      <c r="B25" s="9">
        <v>2.5</v>
      </c>
      <c r="C25" s="4" t="s">
        <v>213</v>
      </c>
      <c r="D25" s="2" t="s">
        <v>193</v>
      </c>
      <c r="E25" s="68">
        <v>50000</v>
      </c>
      <c r="F25" s="108" t="s">
        <v>52</v>
      </c>
      <c r="G25" s="108" t="s">
        <v>191</v>
      </c>
      <c r="H25" s="104"/>
    </row>
    <row r="26" spans="2:10" ht="12.75">
      <c r="B26" s="1"/>
      <c r="C26" s="1"/>
      <c r="D26" s="1"/>
      <c r="E26" s="67"/>
      <c r="F26" s="67"/>
      <c r="G26" s="67"/>
      <c r="H26" s="67"/>
      <c r="I26" s="1"/>
      <c r="J26" s="1"/>
    </row>
    <row r="27" spans="1:12" ht="12.75">
      <c r="A27" s="3" t="s">
        <v>190</v>
      </c>
      <c r="E27" s="104"/>
      <c r="F27" s="104"/>
      <c r="G27" s="108"/>
      <c r="H27" s="104"/>
      <c r="L27" s="3">
        <f>SUM(K28:K36)</f>
        <v>119040</v>
      </c>
    </row>
    <row r="28" spans="1:11" ht="13.5" customHeight="1">
      <c r="A28" s="1" t="s">
        <v>53</v>
      </c>
      <c r="E28" s="104"/>
      <c r="F28" s="104"/>
      <c r="G28" s="108"/>
      <c r="H28" s="104"/>
      <c r="K28" s="1">
        <f>E29*B29</f>
        <v>30000</v>
      </c>
    </row>
    <row r="29" spans="2:8" ht="12.75">
      <c r="B29" s="9">
        <v>2500</v>
      </c>
      <c r="C29" s="4" t="s">
        <v>110</v>
      </c>
      <c r="D29" s="2" t="s">
        <v>193</v>
      </c>
      <c r="E29" s="105">
        <v>12</v>
      </c>
      <c r="F29" s="104" t="s">
        <v>362</v>
      </c>
      <c r="G29" s="108" t="s">
        <v>191</v>
      </c>
      <c r="H29" s="104"/>
    </row>
    <row r="30" spans="1:11" ht="12.75">
      <c r="A30" s="1" t="s">
        <v>54</v>
      </c>
      <c r="E30" s="106"/>
      <c r="F30" s="104"/>
      <c r="G30" s="108"/>
      <c r="H30" s="104"/>
      <c r="K30" s="1">
        <f>E31*B31</f>
        <v>21000</v>
      </c>
    </row>
    <row r="31" spans="2:8" ht="12.75">
      <c r="B31" s="9">
        <v>1750</v>
      </c>
      <c r="C31" s="4" t="s">
        <v>110</v>
      </c>
      <c r="D31" s="2" t="s">
        <v>193</v>
      </c>
      <c r="E31" s="105">
        <v>12</v>
      </c>
      <c r="F31" s="104" t="s">
        <v>362</v>
      </c>
      <c r="G31" s="108" t="s">
        <v>191</v>
      </c>
      <c r="H31" s="104"/>
    </row>
    <row r="32" spans="1:11" ht="12.75">
      <c r="A32" s="1" t="s">
        <v>55</v>
      </c>
      <c r="E32" s="106"/>
      <c r="F32" s="104"/>
      <c r="G32" s="108"/>
      <c r="H32" s="104"/>
      <c r="K32" s="1">
        <f>H33*E33*B33</f>
        <v>40824</v>
      </c>
    </row>
    <row r="33" spans="2:9" ht="12.75">
      <c r="B33" s="9">
        <v>1134</v>
      </c>
      <c r="C33" s="4" t="s">
        <v>110</v>
      </c>
      <c r="D33" s="2" t="s">
        <v>193</v>
      </c>
      <c r="E33" s="105">
        <v>12</v>
      </c>
      <c r="F33" s="104" t="s">
        <v>363</v>
      </c>
      <c r="G33" s="108" t="s">
        <v>222</v>
      </c>
      <c r="H33" s="107">
        <v>3</v>
      </c>
      <c r="I33" s="2" t="s">
        <v>346</v>
      </c>
    </row>
    <row r="34" spans="1:11" ht="12.75">
      <c r="A34" s="1" t="s">
        <v>496</v>
      </c>
      <c r="E34" s="106"/>
      <c r="F34" s="104"/>
      <c r="G34" s="108"/>
      <c r="H34" s="104"/>
      <c r="K34" s="1">
        <f>E35*B35</f>
        <v>13608</v>
      </c>
    </row>
    <row r="35" spans="2:8" ht="12.75">
      <c r="B35" s="9">
        <v>1134</v>
      </c>
      <c r="C35" s="4" t="s">
        <v>110</v>
      </c>
      <c r="D35" s="2" t="s">
        <v>193</v>
      </c>
      <c r="E35" s="105">
        <v>12</v>
      </c>
      <c r="F35" s="104" t="s">
        <v>362</v>
      </c>
      <c r="G35" s="108" t="s">
        <v>191</v>
      </c>
      <c r="H35" s="104"/>
    </row>
    <row r="36" spans="1:11" ht="12.75">
      <c r="A36" s="1" t="s">
        <v>56</v>
      </c>
      <c r="E36" s="106"/>
      <c r="F36" s="104"/>
      <c r="G36" s="108"/>
      <c r="H36" s="104"/>
      <c r="K36" s="1">
        <f>E37*B37</f>
        <v>13608</v>
      </c>
    </row>
    <row r="37" spans="2:8" ht="12.75">
      <c r="B37" s="9">
        <v>1134</v>
      </c>
      <c r="C37" s="4" t="s">
        <v>110</v>
      </c>
      <c r="D37" s="2" t="s">
        <v>193</v>
      </c>
      <c r="E37" s="105">
        <v>12</v>
      </c>
      <c r="F37" s="104" t="s">
        <v>362</v>
      </c>
      <c r="G37" s="108" t="s">
        <v>191</v>
      </c>
      <c r="H37" s="104"/>
    </row>
    <row r="38" spans="2:10" ht="12.75">
      <c r="B38" s="1"/>
      <c r="C38" s="1"/>
      <c r="D38" s="1"/>
      <c r="E38" s="67"/>
      <c r="F38" s="67"/>
      <c r="G38" s="67"/>
      <c r="H38" s="67"/>
      <c r="I38" s="1"/>
      <c r="J38" s="1"/>
    </row>
    <row r="39" spans="1:12" ht="12.75">
      <c r="A39" s="3" t="s">
        <v>66</v>
      </c>
      <c r="E39" s="104"/>
      <c r="F39" s="104"/>
      <c r="G39" s="108"/>
      <c r="H39" s="104"/>
      <c r="L39" s="6">
        <f>SUM(K40:K42)</f>
        <v>23104.8</v>
      </c>
    </row>
    <row r="40" spans="1:11" ht="13.5" customHeight="1">
      <c r="A40" s="71" t="s">
        <v>57</v>
      </c>
      <c r="B40" s="116"/>
      <c r="E40" s="104"/>
      <c r="F40" s="104"/>
      <c r="G40" s="108"/>
      <c r="H40" s="104"/>
      <c r="K40" s="1">
        <f>E41*B41</f>
        <v>22752</v>
      </c>
    </row>
    <row r="41" spans="2:8" ht="12.75">
      <c r="B41" s="9">
        <v>0.395</v>
      </c>
      <c r="C41" s="4" t="s">
        <v>92</v>
      </c>
      <c r="D41" s="2" t="s">
        <v>193</v>
      </c>
      <c r="E41" s="105">
        <v>57600</v>
      </c>
      <c r="F41" s="104" t="s">
        <v>58</v>
      </c>
      <c r="G41" s="108" t="s">
        <v>191</v>
      </c>
      <c r="H41" s="104"/>
    </row>
    <row r="42" spans="1:11" ht="12.75">
      <c r="A42" s="71" t="s">
        <v>59</v>
      </c>
      <c r="B42" s="116"/>
      <c r="E42" s="106"/>
      <c r="F42" s="104"/>
      <c r="G42" s="108"/>
      <c r="H42" s="104"/>
      <c r="K42" s="1">
        <f>E43*B43</f>
        <v>352.79999999999995</v>
      </c>
    </row>
    <row r="43" spans="2:8" ht="12.75">
      <c r="B43" s="9">
        <v>0.35</v>
      </c>
      <c r="C43" s="4" t="s">
        <v>93</v>
      </c>
      <c r="D43" s="2" t="s">
        <v>193</v>
      </c>
      <c r="E43" s="105">
        <v>1008</v>
      </c>
      <c r="F43" s="104" t="s">
        <v>60</v>
      </c>
      <c r="G43" s="108" t="s">
        <v>191</v>
      </c>
      <c r="H43" s="104"/>
    </row>
    <row r="44" ht="12.75">
      <c r="A44" s="3"/>
    </row>
    <row r="45" spans="1:12" ht="12.75">
      <c r="A45" s="3" t="s">
        <v>498</v>
      </c>
      <c r="L45" s="9">
        <v>3500</v>
      </c>
    </row>
    <row r="46" ht="12.75">
      <c r="A46" s="3"/>
    </row>
    <row r="47" ht="12.75">
      <c r="A47" s="3"/>
    </row>
    <row r="48" spans="1:12" ht="15">
      <c r="A48" s="24" t="s">
        <v>147</v>
      </c>
      <c r="L48" s="3">
        <f>SUM(L20:L46)</f>
        <v>570644.8</v>
      </c>
    </row>
    <row r="50" spans="1:7" ht="12.75">
      <c r="A50" s="1" t="s">
        <v>61</v>
      </c>
      <c r="B50" s="1"/>
      <c r="C50" s="2"/>
      <c r="G50" s="2"/>
    </row>
    <row r="51" spans="2:7" ht="6" customHeight="1">
      <c r="B51" s="1"/>
      <c r="C51" s="2"/>
      <c r="G51" s="2"/>
    </row>
    <row r="52" spans="1:10" ht="12.75">
      <c r="A52" s="1" t="s">
        <v>62</v>
      </c>
      <c r="B52" s="1"/>
      <c r="C52" s="1"/>
      <c r="D52" s="1"/>
      <c r="E52" s="1"/>
      <c r="F52" s="1"/>
      <c r="G52" s="2"/>
      <c r="H52" s="1"/>
      <c r="I52" s="1"/>
      <c r="J52" s="1"/>
    </row>
    <row r="53" spans="2:7" ht="12" customHeight="1">
      <c r="B53" s="1" t="s">
        <v>115</v>
      </c>
      <c r="C53" s="2"/>
      <c r="G53" s="2"/>
    </row>
    <row r="54" spans="2:7" ht="6" customHeight="1">
      <c r="B54" s="1"/>
      <c r="C54" s="2"/>
      <c r="G54" s="2"/>
    </row>
    <row r="55" spans="2:7" ht="12.75" customHeight="1">
      <c r="B55" s="1" t="s">
        <v>38</v>
      </c>
      <c r="C55" s="2"/>
      <c r="G55" s="2"/>
    </row>
    <row r="56" spans="1:7" ht="12.75">
      <c r="A56" s="1" t="s">
        <v>113</v>
      </c>
      <c r="B56" s="1"/>
      <c r="C56" s="2"/>
      <c r="G56" s="2"/>
    </row>
    <row r="57" spans="2:7" ht="6" customHeight="1">
      <c r="B57" s="1"/>
      <c r="C57" s="2"/>
      <c r="G57" s="2"/>
    </row>
    <row r="58" spans="2:7" ht="12.75">
      <c r="B58" s="1"/>
      <c r="C58" s="2"/>
      <c r="G58" s="2"/>
    </row>
    <row r="59" spans="2:7" ht="6" customHeight="1">
      <c r="B59" s="1"/>
      <c r="C59" s="2"/>
      <c r="G59" s="2"/>
    </row>
    <row r="60" spans="2:7" ht="12.75">
      <c r="B60" s="1"/>
      <c r="C60" s="2"/>
      <c r="G60" s="2"/>
    </row>
    <row r="61" spans="2:7" ht="12.75">
      <c r="B61" s="1"/>
      <c r="C61" s="2"/>
      <c r="G61" s="2"/>
    </row>
    <row r="62" spans="2:7" ht="12.75">
      <c r="B62" s="1"/>
      <c r="C62" s="2"/>
      <c r="G62" s="2"/>
    </row>
  </sheetData>
  <sheetProtection/>
  <mergeCells count="3">
    <mergeCell ref="A1:L1"/>
    <mergeCell ref="A2:L2"/>
    <mergeCell ref="A3:L3"/>
  </mergeCells>
  <printOptions/>
  <pageMargins left="0.62" right="0" top="0.3937007874015748" bottom="0.3937007874015748" header="0" footer="0"/>
  <pageSetup horizontalDpi="360" verticalDpi="36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6.00390625" style="1" customWidth="1"/>
    <col min="2" max="2" width="13.140625" style="2" customWidth="1"/>
    <col min="3" max="3" width="5.8515625" style="4" customWidth="1"/>
    <col min="4" max="4" width="2.00390625" style="2" customWidth="1"/>
    <col min="5" max="5" width="8.8515625" style="2" customWidth="1"/>
    <col min="6" max="6" width="18.28125" style="2" customWidth="1"/>
    <col min="7" max="7" width="15.421875" style="2" customWidth="1"/>
    <col min="8" max="8" width="17.28125" style="1" customWidth="1"/>
    <col min="9" max="9" width="4.421875" style="1" customWidth="1"/>
    <col min="10" max="10" width="24.8515625" style="1" customWidth="1"/>
    <col min="11" max="16384" width="9.140625" style="1" customWidth="1"/>
  </cols>
  <sheetData>
    <row r="1" spans="1:9" ht="15">
      <c r="A1" s="203"/>
      <c r="B1" s="203"/>
      <c r="C1" s="203"/>
      <c r="D1" s="203"/>
      <c r="E1" s="203"/>
      <c r="F1" s="203"/>
      <c r="G1" s="203"/>
      <c r="H1" s="203"/>
      <c r="I1" s="119"/>
    </row>
    <row r="2" spans="1:9" ht="15">
      <c r="A2" s="203" t="s">
        <v>331</v>
      </c>
      <c r="B2" s="203"/>
      <c r="C2" s="203"/>
      <c r="D2" s="203"/>
      <c r="E2" s="203"/>
      <c r="F2" s="203"/>
      <c r="G2" s="203"/>
      <c r="H2" s="203"/>
      <c r="I2" s="119"/>
    </row>
    <row r="3" spans="1:9" ht="15">
      <c r="A3" s="203" t="s">
        <v>694</v>
      </c>
      <c r="B3" s="203"/>
      <c r="C3" s="203"/>
      <c r="D3" s="203"/>
      <c r="E3" s="203"/>
      <c r="F3" s="203"/>
      <c r="G3" s="203"/>
      <c r="H3" s="203"/>
      <c r="I3" s="119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">
      <c r="A5" s="26"/>
      <c r="B5" s="26"/>
      <c r="C5" s="26"/>
      <c r="D5" s="26"/>
      <c r="E5" s="26"/>
      <c r="F5" s="26"/>
      <c r="G5" s="26"/>
      <c r="H5" s="26"/>
      <c r="I5" s="26"/>
    </row>
    <row r="6" spans="1:9" ht="15">
      <c r="A6" s="221" t="s">
        <v>329</v>
      </c>
      <c r="B6" s="221"/>
      <c r="C6" s="221"/>
      <c r="D6" s="221"/>
      <c r="E6" s="221"/>
      <c r="F6" s="26"/>
      <c r="G6" s="26"/>
      <c r="H6" s="53" t="s">
        <v>330</v>
      </c>
      <c r="I6" s="26"/>
    </row>
    <row r="7" spans="1:9" ht="15">
      <c r="A7" s="26"/>
      <c r="B7" s="26"/>
      <c r="C7" s="26"/>
      <c r="D7" s="26"/>
      <c r="E7" s="26"/>
      <c r="F7" s="26"/>
      <c r="G7" s="26"/>
      <c r="H7" s="26"/>
      <c r="I7" s="26"/>
    </row>
    <row r="8" ht="12.75">
      <c r="C8" s="2"/>
    </row>
    <row r="9" spans="1:8" ht="12.75">
      <c r="A9" s="3" t="s">
        <v>322</v>
      </c>
      <c r="H9" s="3">
        <f>B10*E10</f>
        <v>29000</v>
      </c>
    </row>
    <row r="10" spans="2:8" ht="12.75">
      <c r="B10" s="9">
        <v>7.25</v>
      </c>
      <c r="C10" s="7" t="s">
        <v>204</v>
      </c>
      <c r="D10" s="1" t="s">
        <v>193</v>
      </c>
      <c r="E10" s="67">
        <v>4000</v>
      </c>
      <c r="F10" s="7" t="s">
        <v>343</v>
      </c>
      <c r="G10" s="7"/>
      <c r="H10" s="3"/>
    </row>
    <row r="11" ht="12.75">
      <c r="H11" s="3"/>
    </row>
    <row r="12" spans="1:8" s="3" customFormat="1" ht="12.75">
      <c r="A12" s="3" t="s">
        <v>177</v>
      </c>
      <c r="B12" s="54"/>
      <c r="C12" s="55"/>
      <c r="D12" s="34"/>
      <c r="E12" s="34"/>
      <c r="F12" s="55"/>
      <c r="G12" s="55"/>
      <c r="H12" s="3">
        <f>SUM(G13:G14)</f>
        <v>1413027</v>
      </c>
    </row>
    <row r="13" spans="1:7" ht="12.75">
      <c r="A13" s="1" t="s">
        <v>323</v>
      </c>
      <c r="G13" s="9">
        <v>1396677.87</v>
      </c>
    </row>
    <row r="14" spans="1:10" ht="12.75">
      <c r="A14" s="1" t="s">
        <v>581</v>
      </c>
      <c r="B14" s="9" t="s">
        <v>586</v>
      </c>
      <c r="G14" s="149">
        <v>16349.13</v>
      </c>
      <c r="I14" s="19"/>
      <c r="J14" s="19"/>
    </row>
    <row r="15" spans="2:10" ht="12.75">
      <c r="B15" s="9"/>
      <c r="H15" s="3"/>
      <c r="I15" s="19"/>
      <c r="J15" s="19"/>
    </row>
    <row r="16" spans="1:10" s="3" customFormat="1" ht="12.75">
      <c r="A16" s="3" t="s">
        <v>344</v>
      </c>
      <c r="B16" s="34"/>
      <c r="C16" s="55"/>
      <c r="D16" s="34"/>
      <c r="E16" s="34"/>
      <c r="F16" s="34"/>
      <c r="G16" s="34"/>
      <c r="H16" s="3">
        <f>SUM(G17:G19)</f>
        <v>52941.53</v>
      </c>
      <c r="I16" s="1"/>
      <c r="J16" s="19"/>
    </row>
    <row r="17" spans="1:10" ht="12.75">
      <c r="A17" s="6" t="s">
        <v>324</v>
      </c>
      <c r="G17" s="9">
        <v>6003.78</v>
      </c>
      <c r="J17" s="19"/>
    </row>
    <row r="18" spans="1:10" ht="12.75">
      <c r="A18" s="6" t="s">
        <v>325</v>
      </c>
      <c r="G18" s="9">
        <v>42138.69</v>
      </c>
      <c r="I18" s="19"/>
      <c r="J18" s="19"/>
    </row>
    <row r="19" spans="1:10" ht="12.75">
      <c r="A19" s="6" t="s">
        <v>326</v>
      </c>
      <c r="G19" s="9">
        <v>4799.06</v>
      </c>
      <c r="I19" s="19"/>
      <c r="J19" s="19"/>
    </row>
    <row r="20" spans="8:10" ht="12.75">
      <c r="H20" s="3"/>
      <c r="I20" s="19"/>
      <c r="J20" s="19"/>
    </row>
    <row r="21" spans="1:10" s="3" customFormat="1" ht="12.75">
      <c r="A21" s="3" t="s">
        <v>327</v>
      </c>
      <c r="B21" s="34"/>
      <c r="C21" s="55"/>
      <c r="D21" s="34"/>
      <c r="E21" s="34"/>
      <c r="F21" s="34"/>
      <c r="G21" s="34"/>
      <c r="H21" s="19">
        <v>1843321.94</v>
      </c>
      <c r="I21" s="19"/>
      <c r="J21" s="19"/>
    </row>
    <row r="22" spans="1:10" ht="12.75">
      <c r="A22" s="3"/>
      <c r="H22" s="19"/>
      <c r="I22" s="19"/>
      <c r="J22" s="19"/>
    </row>
    <row r="23" spans="1:16" s="3" customFormat="1" ht="12.75">
      <c r="A23" s="3" t="s">
        <v>154</v>
      </c>
      <c r="B23" s="34"/>
      <c r="C23" s="4"/>
      <c r="D23" s="2"/>
      <c r="E23" s="2"/>
      <c r="F23" s="2"/>
      <c r="G23" s="2"/>
      <c r="H23" s="19">
        <v>70000</v>
      </c>
      <c r="I23" s="1"/>
      <c r="J23" s="1"/>
      <c r="K23" s="1"/>
      <c r="L23" s="1"/>
      <c r="M23" s="1"/>
      <c r="N23" s="6"/>
      <c r="O23" s="19"/>
      <c r="P23" s="19"/>
    </row>
    <row r="24" spans="1:16" ht="12.75">
      <c r="A24" s="3"/>
      <c r="H24" s="19"/>
      <c r="I24" s="6"/>
      <c r="K24" s="6"/>
      <c r="L24" s="6"/>
      <c r="M24" s="19"/>
      <c r="N24" s="6"/>
      <c r="O24" s="19"/>
      <c r="P24" s="19"/>
    </row>
    <row r="25" spans="1:9" ht="12.75">
      <c r="A25" s="3" t="s">
        <v>698</v>
      </c>
      <c r="H25" s="19">
        <v>26500</v>
      </c>
      <c r="I25" s="19"/>
    </row>
    <row r="26" spans="1:9" ht="12.75">
      <c r="A26" s="3"/>
      <c r="H26" s="19"/>
      <c r="I26" s="19"/>
    </row>
    <row r="27" spans="1:9" ht="12.75">
      <c r="A27" s="3" t="s">
        <v>606</v>
      </c>
      <c r="H27" s="19">
        <v>32851.2</v>
      </c>
      <c r="I27" s="19"/>
    </row>
    <row r="28" spans="1:9" ht="12.75">
      <c r="A28" s="3"/>
      <c r="H28" s="19"/>
      <c r="I28" s="19"/>
    </row>
    <row r="29" spans="1:9" ht="12.75">
      <c r="A29" s="3" t="s">
        <v>700</v>
      </c>
      <c r="H29" s="19">
        <v>50000</v>
      </c>
      <c r="I29" s="19"/>
    </row>
    <row r="30" spans="1:9" ht="12.75">
      <c r="A30" s="3"/>
      <c r="H30" s="19"/>
      <c r="I30" s="19"/>
    </row>
    <row r="31" spans="1:8" ht="12.75">
      <c r="A31" s="3" t="s">
        <v>153</v>
      </c>
      <c r="H31" s="1">
        <f>(H29+H25+H23+H21+H16+H12+H9+H27)*0.1</f>
        <v>351764.167</v>
      </c>
    </row>
    <row r="32" ht="12.75">
      <c r="A32" s="3"/>
    </row>
    <row r="33" spans="1:8" ht="15.75">
      <c r="A33" s="1" t="s">
        <v>183</v>
      </c>
      <c r="H33" s="177">
        <f>H31+H29+H25+H23++H21+H16+H12+H9+H27</f>
        <v>3869405.837</v>
      </c>
    </row>
    <row r="35" spans="1:8" ht="15.75">
      <c r="A35" s="1" t="s">
        <v>184</v>
      </c>
      <c r="B35" s="10"/>
      <c r="F35" s="49"/>
      <c r="G35" s="49"/>
      <c r="H35" s="11">
        <f>'2000shdişletme'!L15</f>
        <v>748499.355</v>
      </c>
    </row>
    <row r="36" spans="2:8" ht="12.75">
      <c r="B36" s="10"/>
      <c r="F36" s="49"/>
      <c r="G36" s="49"/>
      <c r="H36" s="9"/>
    </row>
    <row r="37" spans="1:8" ht="15.75">
      <c r="A37" s="24" t="s">
        <v>185</v>
      </c>
      <c r="H37" s="11">
        <f>SUM(H33:H35)</f>
        <v>4617905.192</v>
      </c>
    </row>
    <row r="39" spans="1:8" ht="12.75">
      <c r="A39" s="1" t="s">
        <v>28</v>
      </c>
      <c r="B39" s="10" t="s">
        <v>27</v>
      </c>
      <c r="F39" s="49"/>
      <c r="G39" s="49"/>
      <c r="H39" s="9"/>
    </row>
    <row r="40" spans="1:12" ht="12.75">
      <c r="A40" s="1" t="s">
        <v>679</v>
      </c>
      <c r="B40" s="1"/>
      <c r="C40" s="1"/>
      <c r="D40" s="1"/>
      <c r="E40" s="1"/>
      <c r="F40" s="1"/>
      <c r="G40" s="1"/>
      <c r="K40" s="72"/>
      <c r="L40" s="72"/>
    </row>
    <row r="41" spans="1:7" ht="12.75">
      <c r="A41" s="1" t="s">
        <v>665</v>
      </c>
      <c r="B41" s="1"/>
      <c r="C41" s="1"/>
      <c r="D41" s="1"/>
      <c r="E41" s="1"/>
      <c r="G41" s="1"/>
    </row>
    <row r="42" spans="1:14" ht="12.75">
      <c r="A42" s="1" t="s">
        <v>191</v>
      </c>
      <c r="B42" s="1" t="s">
        <v>191</v>
      </c>
      <c r="C42" s="1"/>
      <c r="D42" s="1"/>
      <c r="E42" s="1"/>
      <c r="F42" s="1"/>
      <c r="G42" s="1"/>
      <c r="N42" s="6"/>
    </row>
    <row r="43" spans="2:8" ht="12.75">
      <c r="B43"/>
      <c r="C43"/>
      <c r="D43"/>
      <c r="E43"/>
      <c r="F43"/>
      <c r="G43"/>
      <c r="H43" s="57"/>
    </row>
    <row r="44" spans="2:8" ht="12.75">
      <c r="B44"/>
      <c r="C44"/>
      <c r="D44"/>
      <c r="E44"/>
      <c r="F44"/>
      <c r="G44"/>
      <c r="H44"/>
    </row>
  </sheetData>
  <sheetProtection/>
  <mergeCells count="4">
    <mergeCell ref="A6:E6"/>
    <mergeCell ref="A1:H1"/>
    <mergeCell ref="A2:H2"/>
    <mergeCell ref="A3:H3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portrait" paperSize="9" scale="97" r:id="rId1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0">
      <selection activeCell="L48" sqref="L48"/>
    </sheetView>
  </sheetViews>
  <sheetFormatPr defaultColWidth="9.140625" defaultRowHeight="12.75"/>
  <cols>
    <col min="1" max="1" width="6.00390625" style="1" customWidth="1"/>
    <col min="2" max="2" width="18.140625" style="2" customWidth="1"/>
    <col min="3" max="3" width="5.421875" style="4" bestFit="1" customWidth="1"/>
    <col min="4" max="4" width="2.00390625" style="2" customWidth="1"/>
    <col min="5" max="5" width="9.140625" style="2" customWidth="1"/>
    <col min="6" max="6" width="4.421875" style="2" customWidth="1"/>
    <col min="7" max="7" width="2.00390625" style="5" bestFit="1" customWidth="1"/>
    <col min="8" max="9" width="4.57421875" style="2" bestFit="1" customWidth="1"/>
    <col min="10" max="10" width="6.57421875" style="2" customWidth="1"/>
    <col min="11" max="11" width="17.57421875" style="1" bestFit="1" customWidth="1"/>
    <col min="12" max="12" width="18.421875" style="1" customWidth="1"/>
    <col min="13" max="16384" width="9.140625" style="1" customWidth="1"/>
  </cols>
  <sheetData>
    <row r="1" spans="1:12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">
      <c r="A2" s="203" t="s">
        <v>64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">
      <c r="A3" s="203" t="s">
        <v>686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3:7" ht="12.75">
      <c r="C4" s="2"/>
      <c r="G4" s="2"/>
    </row>
    <row r="5" spans="1:12" ht="12.75">
      <c r="A5" s="3" t="s">
        <v>186</v>
      </c>
      <c r="K5" s="67"/>
      <c r="L5" s="165">
        <f>SUM(K6:K7)</f>
        <v>520000</v>
      </c>
    </row>
    <row r="6" spans="1:12" ht="12.75">
      <c r="A6" s="1" t="s">
        <v>170</v>
      </c>
      <c r="K6" s="67">
        <f>L20</f>
        <v>500000</v>
      </c>
      <c r="L6" s="165"/>
    </row>
    <row r="7" spans="1:12" ht="12.75">
      <c r="A7" s="1" t="s">
        <v>46</v>
      </c>
      <c r="K7" s="67">
        <f>E8*B8</f>
        <v>20000</v>
      </c>
      <c r="L7" s="165"/>
    </row>
    <row r="8" spans="2:12" ht="12.75">
      <c r="B8" s="6">
        <f>L23</f>
        <v>200000</v>
      </c>
      <c r="C8" s="7" t="s">
        <v>191</v>
      </c>
      <c r="D8" s="1" t="s">
        <v>193</v>
      </c>
      <c r="E8" s="8">
        <v>0.1</v>
      </c>
      <c r="F8" s="2" t="s">
        <v>328</v>
      </c>
      <c r="L8" s="165"/>
    </row>
    <row r="9" spans="2:12" ht="12.75">
      <c r="B9" s="9"/>
      <c r="C9" s="7"/>
      <c r="D9" s="1"/>
      <c r="E9" s="8"/>
      <c r="L9" s="165"/>
    </row>
    <row r="10" spans="1:12" ht="12.75">
      <c r="A10" s="3" t="s">
        <v>188</v>
      </c>
      <c r="B10" s="10"/>
      <c r="F10" s="4"/>
      <c r="L10" s="67">
        <f>L27+L39+L45</f>
        <v>184285.1</v>
      </c>
    </row>
    <row r="11" spans="2:12" ht="12.75">
      <c r="B11" s="1"/>
      <c r="C11" s="1"/>
      <c r="D11" s="1"/>
      <c r="E11" s="1"/>
      <c r="F11" s="1"/>
      <c r="G11" s="1"/>
      <c r="L11" s="165"/>
    </row>
    <row r="12" spans="1:12" ht="12.75">
      <c r="A12" s="3" t="s">
        <v>369</v>
      </c>
      <c r="L12" s="67">
        <f>E13*B13</f>
        <v>44214.255000000005</v>
      </c>
    </row>
    <row r="13" spans="2:12" ht="12.75">
      <c r="B13" s="6">
        <f>L48</f>
        <v>884285.1</v>
      </c>
      <c r="C13" s="7" t="s">
        <v>191</v>
      </c>
      <c r="D13" s="1" t="s">
        <v>193</v>
      </c>
      <c r="E13" s="8">
        <v>0.05</v>
      </c>
      <c r="F13" s="2" t="s">
        <v>328</v>
      </c>
      <c r="L13" s="165"/>
    </row>
    <row r="14" spans="2:12" ht="12.75">
      <c r="B14" s="9"/>
      <c r="C14" s="7"/>
      <c r="D14" s="1"/>
      <c r="E14" s="8"/>
      <c r="L14" s="165"/>
    </row>
    <row r="15" spans="1:12" ht="15.75">
      <c r="A15" s="11" t="s">
        <v>63</v>
      </c>
      <c r="B15" s="9"/>
      <c r="C15" s="7"/>
      <c r="D15" s="1"/>
      <c r="E15" s="8"/>
      <c r="L15" s="166">
        <f>SUM(L4:L13)</f>
        <v>748499.355</v>
      </c>
    </row>
    <row r="16" spans="1:12" ht="10.5" customHeight="1" thickBot="1">
      <c r="A16" s="12"/>
      <c r="B16" s="13"/>
      <c r="C16" s="14"/>
      <c r="D16" s="13"/>
      <c r="E16" s="13"/>
      <c r="F16" s="13"/>
      <c r="G16" s="15"/>
      <c r="H16" s="13"/>
      <c r="I16" s="13"/>
      <c r="J16" s="13"/>
      <c r="K16" s="16"/>
      <c r="L16" s="17"/>
    </row>
    <row r="17" spans="11:12" ht="12.75">
      <c r="K17" s="9"/>
      <c r="L17" s="3"/>
    </row>
    <row r="18" spans="1:12" ht="15">
      <c r="A18" s="18" t="s">
        <v>382</v>
      </c>
      <c r="L18" s="3"/>
    </row>
    <row r="19" spans="1:12" ht="15">
      <c r="A19" s="18"/>
      <c r="L19" s="3"/>
    </row>
    <row r="20" spans="1:12" ht="12.75">
      <c r="A20" s="3" t="s">
        <v>189</v>
      </c>
      <c r="L20" s="165">
        <f>E21*B21</f>
        <v>500000</v>
      </c>
    </row>
    <row r="21" spans="2:12" ht="12.75">
      <c r="B21" s="9">
        <v>2000</v>
      </c>
      <c r="C21" s="4" t="s">
        <v>91</v>
      </c>
      <c r="D21" s="2" t="s">
        <v>193</v>
      </c>
      <c r="E21" s="68">
        <v>250</v>
      </c>
      <c r="F21" s="104" t="s">
        <v>473</v>
      </c>
      <c r="G21" s="108"/>
      <c r="H21" s="104"/>
      <c r="L21" s="67"/>
    </row>
    <row r="22" spans="2:12" ht="12.75">
      <c r="B22" s="9" t="s">
        <v>191</v>
      </c>
      <c r="E22" s="68"/>
      <c r="F22" s="104"/>
      <c r="G22" s="108"/>
      <c r="H22" s="104"/>
      <c r="L22" s="67"/>
    </row>
    <row r="23" spans="1:12" ht="12.75">
      <c r="A23" s="3" t="s">
        <v>354</v>
      </c>
      <c r="E23" s="104"/>
      <c r="F23" s="104"/>
      <c r="G23" s="108"/>
      <c r="H23" s="104"/>
      <c r="L23" s="165">
        <f>SUM(K24:K25)</f>
        <v>200000</v>
      </c>
    </row>
    <row r="24" spans="1:12" s="96" customFormat="1" ht="12.75">
      <c r="A24" s="71" t="s">
        <v>51</v>
      </c>
      <c r="B24" s="116"/>
      <c r="C24" s="156"/>
      <c r="D24" s="142"/>
      <c r="E24" s="157"/>
      <c r="F24" s="157"/>
      <c r="G24" s="164"/>
      <c r="H24" s="157"/>
      <c r="I24" s="142"/>
      <c r="J24" s="142"/>
      <c r="K24" s="167">
        <f>E25*B25</f>
        <v>200000</v>
      </c>
      <c r="L24" s="167"/>
    </row>
    <row r="25" spans="2:12" ht="12.75">
      <c r="B25" s="9">
        <v>2.5</v>
      </c>
      <c r="C25" s="4" t="s">
        <v>87</v>
      </c>
      <c r="D25" s="2" t="s">
        <v>193</v>
      </c>
      <c r="E25" s="68">
        <v>80000</v>
      </c>
      <c r="F25" s="108" t="s">
        <v>52</v>
      </c>
      <c r="G25" s="108" t="s">
        <v>191</v>
      </c>
      <c r="H25" s="104"/>
      <c r="K25" s="67"/>
      <c r="L25" s="67"/>
    </row>
    <row r="26" spans="2:12" ht="12.75">
      <c r="B26" s="1"/>
      <c r="C26" s="1"/>
      <c r="D26" s="1"/>
      <c r="E26" s="67"/>
      <c r="F26" s="67"/>
      <c r="G26" s="67"/>
      <c r="H26" s="67"/>
      <c r="I26" s="1"/>
      <c r="J26" s="1"/>
      <c r="K26" s="67"/>
      <c r="L26" s="67"/>
    </row>
    <row r="27" spans="1:12" ht="12.75">
      <c r="A27" s="3" t="s">
        <v>190</v>
      </c>
      <c r="E27" s="104"/>
      <c r="F27" s="104"/>
      <c r="G27" s="108"/>
      <c r="H27" s="104"/>
      <c r="K27" s="67"/>
      <c r="L27" s="165">
        <f>SUM(K28:K36)</f>
        <v>146256</v>
      </c>
    </row>
    <row r="28" spans="1:12" ht="13.5" customHeight="1">
      <c r="A28" s="1" t="s">
        <v>53</v>
      </c>
      <c r="E28" s="104"/>
      <c r="F28" s="104"/>
      <c r="G28" s="108"/>
      <c r="H28" s="104"/>
      <c r="K28" s="67">
        <f>E29*B29</f>
        <v>30000</v>
      </c>
      <c r="L28" s="67"/>
    </row>
    <row r="29" spans="2:12" ht="12.75">
      <c r="B29" s="9">
        <v>2500</v>
      </c>
      <c r="C29" s="4" t="s">
        <v>110</v>
      </c>
      <c r="D29" s="2" t="s">
        <v>193</v>
      </c>
      <c r="E29" s="105">
        <v>12</v>
      </c>
      <c r="F29" s="104" t="s">
        <v>362</v>
      </c>
      <c r="G29" s="108" t="s">
        <v>191</v>
      </c>
      <c r="H29" s="104"/>
      <c r="K29" s="67"/>
      <c r="L29" s="67"/>
    </row>
    <row r="30" spans="1:12" ht="12.75">
      <c r="A30" s="1" t="s">
        <v>54</v>
      </c>
      <c r="E30" s="106"/>
      <c r="F30" s="104"/>
      <c r="G30" s="108"/>
      <c r="H30" s="104"/>
      <c r="K30" s="67">
        <f>E31*B31</f>
        <v>21000</v>
      </c>
      <c r="L30" s="67"/>
    </row>
    <row r="31" spans="2:12" ht="12.75">
      <c r="B31" s="9">
        <v>1750</v>
      </c>
      <c r="C31" s="4" t="s">
        <v>174</v>
      </c>
      <c r="D31" s="2" t="s">
        <v>193</v>
      </c>
      <c r="E31" s="105">
        <v>12</v>
      </c>
      <c r="F31" s="104" t="s">
        <v>362</v>
      </c>
      <c r="G31" s="108" t="s">
        <v>191</v>
      </c>
      <c r="H31" s="104"/>
      <c r="K31" s="67"/>
      <c r="L31" s="67"/>
    </row>
    <row r="32" spans="1:12" ht="12.75">
      <c r="A32" s="1" t="s">
        <v>65</v>
      </c>
      <c r="E32" s="106"/>
      <c r="F32" s="104"/>
      <c r="G32" s="108"/>
      <c r="H32" s="104"/>
      <c r="K32" s="67">
        <f>H33*E33*B33</f>
        <v>68040</v>
      </c>
      <c r="L32" s="67"/>
    </row>
    <row r="33" spans="2:12" ht="12.75">
      <c r="B33" s="9">
        <v>1134</v>
      </c>
      <c r="C33" s="4" t="s">
        <v>110</v>
      </c>
      <c r="D33" s="2" t="s">
        <v>193</v>
      </c>
      <c r="E33" s="105">
        <v>12</v>
      </c>
      <c r="F33" s="104" t="s">
        <v>363</v>
      </c>
      <c r="G33" s="108" t="s">
        <v>222</v>
      </c>
      <c r="H33" s="107">
        <v>5</v>
      </c>
      <c r="I33" s="2" t="s">
        <v>346</v>
      </c>
      <c r="K33" s="67"/>
      <c r="L33" s="67"/>
    </row>
    <row r="34" spans="1:12" ht="12.75">
      <c r="A34" s="1" t="s">
        <v>496</v>
      </c>
      <c r="E34" s="106"/>
      <c r="F34" s="104"/>
      <c r="G34" s="108"/>
      <c r="H34" s="104"/>
      <c r="K34" s="67">
        <f>E35*B35</f>
        <v>13608</v>
      </c>
      <c r="L34" s="67"/>
    </row>
    <row r="35" spans="2:12" ht="12.75">
      <c r="B35" s="9">
        <v>1134</v>
      </c>
      <c r="C35" s="4" t="s">
        <v>110</v>
      </c>
      <c r="D35" s="2" t="s">
        <v>193</v>
      </c>
      <c r="E35" s="105">
        <v>12</v>
      </c>
      <c r="F35" s="104" t="s">
        <v>362</v>
      </c>
      <c r="G35" s="108" t="s">
        <v>191</v>
      </c>
      <c r="H35" s="104"/>
      <c r="K35" s="67"/>
      <c r="L35" s="67"/>
    </row>
    <row r="36" spans="1:12" ht="12.75">
      <c r="A36" s="1" t="s">
        <v>56</v>
      </c>
      <c r="E36" s="106"/>
      <c r="F36" s="104"/>
      <c r="G36" s="108"/>
      <c r="H36" s="104"/>
      <c r="K36" s="67">
        <f>E37*B37</f>
        <v>13608</v>
      </c>
      <c r="L36" s="67"/>
    </row>
    <row r="37" spans="2:12" ht="12.75">
      <c r="B37" s="9">
        <v>1134</v>
      </c>
      <c r="C37" s="4" t="s">
        <v>110</v>
      </c>
      <c r="D37" s="2" t="s">
        <v>193</v>
      </c>
      <c r="E37" s="105">
        <v>12</v>
      </c>
      <c r="F37" s="104" t="s">
        <v>362</v>
      </c>
      <c r="G37" s="108" t="s">
        <v>191</v>
      </c>
      <c r="H37" s="104"/>
      <c r="K37" s="67"/>
      <c r="L37" s="67"/>
    </row>
    <row r="38" spans="2:12" ht="12.75">
      <c r="B38" s="1"/>
      <c r="C38" s="1"/>
      <c r="D38" s="1"/>
      <c r="E38" s="67"/>
      <c r="F38" s="67"/>
      <c r="G38" s="67"/>
      <c r="H38" s="67"/>
      <c r="I38" s="1"/>
      <c r="J38" s="1"/>
      <c r="K38" s="67"/>
      <c r="L38" s="67"/>
    </row>
    <row r="39" spans="1:12" ht="12.75">
      <c r="A39" s="3" t="s">
        <v>66</v>
      </c>
      <c r="E39" s="104"/>
      <c r="F39" s="104"/>
      <c r="G39" s="108"/>
      <c r="H39" s="104"/>
      <c r="K39" s="67"/>
      <c r="L39" s="168">
        <f>SUM(K40:K42)</f>
        <v>34029.100000000006</v>
      </c>
    </row>
    <row r="40" spans="1:12" ht="13.5" customHeight="1">
      <c r="A40" s="71" t="s">
        <v>57</v>
      </c>
      <c r="B40" s="116"/>
      <c r="E40" s="104"/>
      <c r="F40" s="104"/>
      <c r="G40" s="108"/>
      <c r="H40" s="104"/>
      <c r="K40" s="67">
        <f>E41*B41</f>
        <v>33511.8</v>
      </c>
      <c r="L40" s="67"/>
    </row>
    <row r="41" spans="2:12" ht="12.75">
      <c r="B41" s="9">
        <v>0.395</v>
      </c>
      <c r="C41" s="4" t="s">
        <v>92</v>
      </c>
      <c r="D41" s="2" t="s">
        <v>193</v>
      </c>
      <c r="E41" s="105">
        <v>84840</v>
      </c>
      <c r="F41" s="104" t="s">
        <v>58</v>
      </c>
      <c r="G41" s="108" t="s">
        <v>191</v>
      </c>
      <c r="H41" s="104"/>
      <c r="K41" s="67"/>
      <c r="L41" s="67"/>
    </row>
    <row r="42" spans="1:12" ht="12.75">
      <c r="A42" s="71" t="s">
        <v>59</v>
      </c>
      <c r="B42" s="116"/>
      <c r="E42" s="106"/>
      <c r="F42" s="104"/>
      <c r="G42" s="108"/>
      <c r="H42" s="104"/>
      <c r="K42" s="67">
        <f>E43*B43</f>
        <v>517.3</v>
      </c>
      <c r="L42" s="67"/>
    </row>
    <row r="43" spans="2:12" ht="12.75">
      <c r="B43" s="9">
        <v>0.35</v>
      </c>
      <c r="C43" s="4" t="s">
        <v>93</v>
      </c>
      <c r="D43" s="2" t="s">
        <v>193</v>
      </c>
      <c r="E43" s="105">
        <v>1478</v>
      </c>
      <c r="F43" s="104" t="s">
        <v>60</v>
      </c>
      <c r="G43" s="108" t="s">
        <v>191</v>
      </c>
      <c r="H43" s="104"/>
      <c r="K43" s="67"/>
      <c r="L43" s="67"/>
    </row>
    <row r="44" spans="1:12" ht="12.75">
      <c r="A44" s="3"/>
      <c r="L44" s="67"/>
    </row>
    <row r="45" spans="1:12" ht="12.75">
      <c r="A45" s="3" t="s">
        <v>498</v>
      </c>
      <c r="L45" s="168">
        <v>4000</v>
      </c>
    </row>
    <row r="46" spans="1:12" ht="12.75">
      <c r="A46" s="3"/>
      <c r="L46" s="67"/>
    </row>
    <row r="47" spans="1:12" ht="12.75">
      <c r="A47" s="3"/>
      <c r="L47" s="67"/>
    </row>
    <row r="48" spans="1:12" ht="15">
      <c r="A48" s="24" t="s">
        <v>147</v>
      </c>
      <c r="L48" s="165">
        <f>SUM(L20:L46)</f>
        <v>884285.1</v>
      </c>
    </row>
    <row r="50" spans="1:7" ht="12.75">
      <c r="A50" s="1" t="s">
        <v>61</v>
      </c>
      <c r="B50" s="1"/>
      <c r="C50" s="2"/>
      <c r="G50" s="2"/>
    </row>
    <row r="51" spans="2:7" ht="6" customHeight="1">
      <c r="B51" s="1"/>
      <c r="C51" s="2"/>
      <c r="G51" s="2"/>
    </row>
    <row r="52" spans="1:10" ht="12.75">
      <c r="A52" s="1" t="s">
        <v>67</v>
      </c>
      <c r="B52" s="1"/>
      <c r="C52" s="1"/>
      <c r="D52" s="1"/>
      <c r="E52" s="1"/>
      <c r="F52" s="1"/>
      <c r="G52" s="2"/>
      <c r="H52" s="1"/>
      <c r="I52" s="1"/>
      <c r="J52" s="1"/>
    </row>
    <row r="53" spans="2:7" ht="12" customHeight="1">
      <c r="B53" s="1" t="s">
        <v>117</v>
      </c>
      <c r="C53" s="2"/>
      <c r="G53" s="2"/>
    </row>
    <row r="54" spans="2:7" ht="6" customHeight="1">
      <c r="B54" s="1"/>
      <c r="C54" s="2"/>
      <c r="G54" s="2"/>
    </row>
    <row r="55" spans="2:7" ht="14.25" customHeight="1">
      <c r="B55" s="1" t="s">
        <v>118</v>
      </c>
      <c r="C55" s="2"/>
      <c r="G55" s="2"/>
    </row>
    <row r="56" spans="1:7" ht="12.75">
      <c r="A56" s="1" t="s">
        <v>116</v>
      </c>
      <c r="B56" s="1" t="s">
        <v>39</v>
      </c>
      <c r="C56" s="2"/>
      <c r="G56" s="2"/>
    </row>
    <row r="57" spans="2:7" ht="6" customHeight="1">
      <c r="B57" s="1"/>
      <c r="C57" s="2"/>
      <c r="G57" s="2"/>
    </row>
    <row r="58" spans="2:7" ht="12.75">
      <c r="B58" s="1"/>
      <c r="C58" s="2"/>
      <c r="G58" s="2"/>
    </row>
    <row r="59" spans="2:7" ht="6" customHeight="1">
      <c r="B59" s="1"/>
      <c r="C59" s="2"/>
      <c r="G59" s="2"/>
    </row>
    <row r="60" spans="2:7" ht="12.75">
      <c r="B60" s="1"/>
      <c r="C60" s="2"/>
      <c r="G60" s="2"/>
    </row>
    <row r="61" spans="2:7" ht="12.75">
      <c r="B61" s="1"/>
      <c r="C61" s="2"/>
      <c r="G61" s="2"/>
    </row>
    <row r="62" spans="2:7" ht="12.75">
      <c r="B62" s="1"/>
      <c r="C62" s="2"/>
      <c r="G62" s="2"/>
    </row>
  </sheetData>
  <sheetProtection/>
  <mergeCells count="3">
    <mergeCell ref="A1:L1"/>
    <mergeCell ref="A2:L2"/>
    <mergeCell ref="A3:L3"/>
  </mergeCells>
  <printOptions/>
  <pageMargins left="0.35433070866141736" right="0.35433070866141736" top="0.5905511811023623" bottom="0.5905511811023623" header="0" footer="0"/>
  <pageSetup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6">
      <selection activeCell="A57" sqref="A57"/>
    </sheetView>
  </sheetViews>
  <sheetFormatPr defaultColWidth="9.140625" defaultRowHeight="12.75"/>
  <cols>
    <col min="1" max="1" width="5.7109375" style="1" customWidth="1"/>
    <col min="2" max="2" width="34.57421875" style="1" customWidth="1"/>
    <col min="3" max="3" width="6.28125" style="7" customWidth="1"/>
    <col min="4" max="4" width="2.00390625" style="1" customWidth="1"/>
    <col min="5" max="5" width="7.7109375" style="1" customWidth="1"/>
    <col min="6" max="6" width="3.00390625" style="1" bestFit="1" customWidth="1"/>
    <col min="7" max="7" width="2.00390625" style="8" bestFit="1" customWidth="1"/>
    <col min="8" max="8" width="5.57421875" style="1" customWidth="1"/>
    <col min="9" max="9" width="3.28125" style="1" customWidth="1"/>
    <col min="10" max="10" width="1.57421875" style="1" customWidth="1"/>
    <col min="11" max="11" width="13.00390625" style="1" customWidth="1"/>
    <col min="12" max="12" width="15.57421875" style="1" customWidth="1"/>
    <col min="13" max="13" width="19.7109375" style="1" customWidth="1"/>
    <col min="14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6"/>
    </row>
    <row r="2" spans="1:13" ht="15">
      <c r="A2" s="203" t="s">
        <v>195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9"/>
    </row>
    <row r="3" spans="1:12" ht="15">
      <c r="A3" s="213" t="s">
        <v>702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2:12" ht="15">
      <c r="B4" s="58"/>
      <c r="K4" s="26"/>
      <c r="L4" s="26"/>
    </row>
    <row r="5" spans="1:12" ht="12.75">
      <c r="A5" s="3" t="s">
        <v>176</v>
      </c>
      <c r="L5" s="43">
        <f>SUM(K6:K9)</f>
        <v>38162.5</v>
      </c>
    </row>
    <row r="6" spans="11:12" ht="12.75">
      <c r="K6" s="1">
        <f>E8*B8</f>
        <v>2537.5</v>
      </c>
      <c r="L6" s="43"/>
    </row>
    <row r="7" spans="1:12" ht="12.75">
      <c r="A7" s="1" t="s">
        <v>209</v>
      </c>
      <c r="B7" s="1" t="s">
        <v>145</v>
      </c>
      <c r="L7" s="43"/>
    </row>
    <row r="8" spans="2:12" ht="12.75">
      <c r="B8" s="9">
        <v>7.25</v>
      </c>
      <c r="C8" s="7" t="s">
        <v>204</v>
      </c>
      <c r="D8" s="1" t="s">
        <v>193</v>
      </c>
      <c r="E8" s="101">
        <v>350</v>
      </c>
      <c r="F8" s="1" t="s">
        <v>205</v>
      </c>
      <c r="G8" s="8" t="s">
        <v>191</v>
      </c>
      <c r="L8" s="43"/>
    </row>
    <row r="9" spans="5:12" ht="12.75">
      <c r="E9" s="67"/>
      <c r="K9" s="1">
        <f>H11*E11*B11</f>
        <v>35625</v>
      </c>
      <c r="L9" s="43"/>
    </row>
    <row r="10" spans="1:12" ht="12.75">
      <c r="A10" s="1" t="s">
        <v>210</v>
      </c>
      <c r="B10" s="1" t="s">
        <v>211</v>
      </c>
      <c r="E10" s="67"/>
      <c r="L10" s="43"/>
    </row>
    <row r="11" spans="2:12" ht="12.75">
      <c r="B11" s="9">
        <v>4.75</v>
      </c>
      <c r="C11" s="7" t="s">
        <v>204</v>
      </c>
      <c r="D11" s="1" t="s">
        <v>193</v>
      </c>
      <c r="E11" s="67">
        <v>50</v>
      </c>
      <c r="F11" s="7" t="s">
        <v>194</v>
      </c>
      <c r="G11" s="8" t="s">
        <v>193</v>
      </c>
      <c r="H11" s="67">
        <v>150</v>
      </c>
      <c r="I11" s="1" t="s">
        <v>205</v>
      </c>
      <c r="J11" s="1" t="s">
        <v>191</v>
      </c>
      <c r="L11" s="43"/>
    </row>
    <row r="12" spans="1:12" ht="12.75">
      <c r="A12" s="3" t="s">
        <v>177</v>
      </c>
      <c r="E12" s="67"/>
      <c r="L12" s="43">
        <f>SUM(K13:K16)</f>
        <v>2370404.04</v>
      </c>
    </row>
    <row r="13" spans="1:11" ht="12.75">
      <c r="A13" s="1" t="s">
        <v>178</v>
      </c>
      <c r="E13" s="67"/>
      <c r="K13" s="9">
        <v>136284.24</v>
      </c>
    </row>
    <row r="14" spans="1:12" ht="12.75">
      <c r="A14" s="1" t="s">
        <v>179</v>
      </c>
      <c r="E14" s="67"/>
      <c r="K14" s="1">
        <f>E15*B15</f>
        <v>2221040.5</v>
      </c>
      <c r="L14" s="43"/>
    </row>
    <row r="15" spans="2:12" ht="12.75">
      <c r="B15" s="23">
        <v>44420.81</v>
      </c>
      <c r="C15" s="7" t="s">
        <v>86</v>
      </c>
      <c r="D15" s="1" t="s">
        <v>193</v>
      </c>
      <c r="E15" s="67">
        <v>50</v>
      </c>
      <c r="F15" s="7" t="s">
        <v>194</v>
      </c>
      <c r="L15" s="43"/>
    </row>
    <row r="16" spans="1:12" ht="12.75">
      <c r="A16" s="1" t="s">
        <v>180</v>
      </c>
      <c r="K16" s="9">
        <v>13079.3</v>
      </c>
      <c r="L16" s="43"/>
    </row>
    <row r="17" ht="12.75">
      <c r="L17" s="43"/>
    </row>
    <row r="18" spans="1:12" ht="12.75">
      <c r="A18" s="3" t="s">
        <v>181</v>
      </c>
      <c r="L18" s="43">
        <f>SUM(K19:K21)</f>
        <v>100494.92</v>
      </c>
    </row>
    <row r="19" spans="1:12" ht="12.75">
      <c r="A19" s="1" t="s">
        <v>182</v>
      </c>
      <c r="K19" s="9">
        <v>2694.88</v>
      </c>
      <c r="L19" s="43"/>
    </row>
    <row r="20" spans="1:12" ht="12.75">
      <c r="A20" s="1" t="s">
        <v>341</v>
      </c>
      <c r="H20" s="1" t="s">
        <v>571</v>
      </c>
      <c r="K20" s="9">
        <v>2055.04</v>
      </c>
      <c r="L20" s="43"/>
    </row>
    <row r="21" spans="1:12" ht="12.75">
      <c r="A21" s="1" t="s">
        <v>196</v>
      </c>
      <c r="K21" s="1">
        <f>E22*B22</f>
        <v>95745</v>
      </c>
      <c r="L21" s="44"/>
    </row>
    <row r="22" spans="2:12" ht="12.75">
      <c r="B22" s="45">
        <v>1914.9</v>
      </c>
      <c r="C22" s="7" t="s">
        <v>86</v>
      </c>
      <c r="D22" s="1" t="s">
        <v>193</v>
      </c>
      <c r="E22" s="67">
        <v>50</v>
      </c>
      <c r="F22" s="7" t="s">
        <v>194</v>
      </c>
      <c r="G22" s="8" t="s">
        <v>328</v>
      </c>
      <c r="L22" s="44"/>
    </row>
    <row r="23" spans="1:12" ht="12.75">
      <c r="A23" s="3" t="s">
        <v>197</v>
      </c>
      <c r="K23" s="1" t="s">
        <v>191</v>
      </c>
      <c r="L23" s="43">
        <f>SUM(K24:K36)</f>
        <v>147300.4</v>
      </c>
    </row>
    <row r="24" spans="1:11" ht="12.75">
      <c r="A24" s="1" t="s">
        <v>523</v>
      </c>
      <c r="K24" s="1">
        <f>(B25*D25)</f>
        <v>34000</v>
      </c>
    </row>
    <row r="25" spans="1:15" ht="12.75">
      <c r="A25" s="1" t="s">
        <v>191</v>
      </c>
      <c r="B25" s="137">
        <v>34000</v>
      </c>
      <c r="C25" s="150" t="s">
        <v>222</v>
      </c>
      <c r="D25" s="151">
        <v>1</v>
      </c>
      <c r="E25" s="137" t="s">
        <v>192</v>
      </c>
      <c r="F25" s="137" t="s">
        <v>608</v>
      </c>
      <c r="G25" s="152"/>
      <c r="H25" s="137"/>
      <c r="I25" s="147"/>
      <c r="J25" s="147"/>
      <c r="K25" s="9"/>
      <c r="L25" s="44"/>
      <c r="O25" t="s">
        <v>191</v>
      </c>
    </row>
    <row r="26" spans="1:12" ht="12.75">
      <c r="A26" s="1" t="s">
        <v>208</v>
      </c>
      <c r="B26" s="1" t="s">
        <v>138</v>
      </c>
      <c r="K26" s="9">
        <v>1950</v>
      </c>
      <c r="L26" s="44"/>
    </row>
    <row r="27" spans="1:12" ht="12.75">
      <c r="A27" s="1" t="s">
        <v>206</v>
      </c>
      <c r="B27" s="1" t="s">
        <v>207</v>
      </c>
      <c r="K27" s="9">
        <f>E28*B28</f>
        <v>2500</v>
      </c>
      <c r="L27" s="44"/>
    </row>
    <row r="28" spans="2:12" ht="12.75">
      <c r="B28" s="51">
        <v>1250</v>
      </c>
      <c r="C28" s="7" t="s">
        <v>86</v>
      </c>
      <c r="D28" s="1" t="s">
        <v>193</v>
      </c>
      <c r="E28" s="102">
        <v>2</v>
      </c>
      <c r="F28" s="7" t="s">
        <v>194</v>
      </c>
      <c r="G28" s="8" t="s">
        <v>328</v>
      </c>
      <c r="I28" s="1" t="s">
        <v>191</v>
      </c>
      <c r="L28" s="44"/>
    </row>
    <row r="29" spans="1:12" ht="12.75">
      <c r="A29" s="1" t="s">
        <v>198</v>
      </c>
      <c r="E29" s="67"/>
      <c r="K29" s="1">
        <f>E30*B30</f>
        <v>500</v>
      </c>
      <c r="L29" s="44"/>
    </row>
    <row r="30" spans="2:12" ht="12.75">
      <c r="B30" s="9">
        <v>250</v>
      </c>
      <c r="C30" s="7" t="s">
        <v>86</v>
      </c>
      <c r="D30" s="1" t="s">
        <v>193</v>
      </c>
      <c r="E30" s="102">
        <v>2</v>
      </c>
      <c r="F30" s="7" t="s">
        <v>194</v>
      </c>
      <c r="G30" s="8" t="s">
        <v>328</v>
      </c>
      <c r="H30" s="1" t="s">
        <v>191</v>
      </c>
      <c r="L30" s="44"/>
    </row>
    <row r="31" spans="1:12" ht="12.75">
      <c r="A31" s="1" t="s">
        <v>570</v>
      </c>
      <c r="C31" s="7" t="s">
        <v>569</v>
      </c>
      <c r="E31" s="67"/>
      <c r="K31" s="9">
        <v>39000</v>
      </c>
      <c r="L31" s="44"/>
    </row>
    <row r="32" spans="1:12" ht="12.75">
      <c r="A32" s="1" t="s">
        <v>161</v>
      </c>
      <c r="E32" s="67"/>
      <c r="K32" s="9">
        <v>2500</v>
      </c>
      <c r="L32" s="44"/>
    </row>
    <row r="33" spans="1:12" ht="12.75">
      <c r="A33" s="1" t="s">
        <v>575</v>
      </c>
      <c r="E33" s="67"/>
      <c r="K33" s="65">
        <f>B34*E34</f>
        <v>50000</v>
      </c>
      <c r="L33" s="44"/>
    </row>
    <row r="34" spans="1:12" ht="12.75">
      <c r="A34" s="1"/>
      <c r="B34" s="154">
        <v>1000</v>
      </c>
      <c r="C34" s="7" t="s">
        <v>86</v>
      </c>
      <c r="D34" s="1" t="s">
        <v>193</v>
      </c>
      <c r="E34" s="67">
        <v>50</v>
      </c>
      <c r="F34" s="7" t="s">
        <v>194</v>
      </c>
      <c r="G34" s="8" t="s">
        <v>328</v>
      </c>
      <c r="K34" s="56"/>
      <c r="L34" s="44"/>
    </row>
    <row r="35" spans="1:12" ht="12.75">
      <c r="A35" s="1" t="s">
        <v>520</v>
      </c>
      <c r="K35" s="56">
        <v>16850.4</v>
      </c>
      <c r="L35" s="44"/>
    </row>
    <row r="36" ht="12.75">
      <c r="L36" s="44"/>
    </row>
    <row r="37" spans="1:12" ht="12.75">
      <c r="A37" s="3" t="s">
        <v>203</v>
      </c>
      <c r="L37" s="47">
        <v>64000</v>
      </c>
    </row>
    <row r="38" spans="1:12" ht="12.75">
      <c r="A38" s="3" t="s">
        <v>199</v>
      </c>
      <c r="L38" s="43">
        <f>E40*B40</f>
        <v>1000000</v>
      </c>
    </row>
    <row r="39" spans="1:12" ht="12.75">
      <c r="A39" s="1" t="s">
        <v>34</v>
      </c>
      <c r="L39" s="44"/>
    </row>
    <row r="40" spans="2:12" ht="12.75">
      <c r="B40" s="9">
        <v>5000</v>
      </c>
      <c r="C40" s="7" t="s">
        <v>86</v>
      </c>
      <c r="D40" s="1" t="s">
        <v>193</v>
      </c>
      <c r="E40" s="67">
        <v>200</v>
      </c>
      <c r="F40" s="48" t="s">
        <v>194</v>
      </c>
      <c r="G40" s="8" t="s">
        <v>328</v>
      </c>
      <c r="H40" s="1" t="s">
        <v>191</v>
      </c>
      <c r="L40" s="44"/>
    </row>
    <row r="41" spans="1:12" ht="12.75">
      <c r="A41" s="3" t="s">
        <v>507</v>
      </c>
      <c r="L41" s="43">
        <v>0</v>
      </c>
    </row>
    <row r="42" spans="1:12" ht="12.75">
      <c r="A42" s="3" t="s">
        <v>201</v>
      </c>
      <c r="L42" s="43">
        <f>(L41+L38+L37+L23+L18+L12+L5)*0.01</f>
        <v>37203.6186</v>
      </c>
    </row>
    <row r="43" spans="1:12" ht="12.75">
      <c r="A43" s="3" t="s">
        <v>202</v>
      </c>
      <c r="L43" s="43">
        <f>(L42+L41+L38+L37+L23+L18+L12+L5)*0.01</f>
        <v>37575.654786</v>
      </c>
    </row>
    <row r="44" spans="1:12" ht="12.75">
      <c r="A44" s="1" t="s">
        <v>183</v>
      </c>
      <c r="L44" s="43">
        <f>SUM(L5:L43)</f>
        <v>3795141.133386</v>
      </c>
    </row>
    <row r="45" spans="1:12" ht="12.75">
      <c r="A45" s="1" t="s">
        <v>184</v>
      </c>
      <c r="K45" s="43"/>
      <c r="L45" s="43">
        <f>'50X4İŞL'!L17</f>
        <v>923104.2</v>
      </c>
    </row>
    <row r="46" spans="1:12" ht="15">
      <c r="A46" s="24" t="s">
        <v>185</v>
      </c>
      <c r="L46" s="43">
        <f>SUM(L44:L45)</f>
        <v>4718245.333386</v>
      </c>
    </row>
    <row r="48" s="65" customFormat="1" ht="12.75">
      <c r="A48" s="65" t="s">
        <v>22</v>
      </c>
    </row>
    <row r="49" s="65" customFormat="1" ht="9" customHeight="1"/>
    <row r="50" spans="1:14" s="121" customFormat="1" ht="12.75">
      <c r="A50" s="96" t="s">
        <v>718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s="121" customFormat="1" ht="12.75">
      <c r="A51" s="96" t="s">
        <v>719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="65" customFormat="1" ht="6" customHeight="1"/>
    <row r="53" s="65" customFormat="1" ht="13.5" customHeight="1">
      <c r="A53" s="180" t="s">
        <v>666</v>
      </c>
    </row>
    <row r="54" s="65" customFormat="1" ht="12.75">
      <c r="A54" s="65" t="s">
        <v>97</v>
      </c>
    </row>
    <row r="55" s="65" customFormat="1" ht="12.75">
      <c r="A55" s="65" t="s">
        <v>98</v>
      </c>
    </row>
    <row r="56" s="65" customFormat="1" ht="12.75">
      <c r="A56" s="96" t="s">
        <v>721</v>
      </c>
    </row>
    <row r="57" s="65" customFormat="1" ht="10.5" customHeight="1">
      <c r="A57" s="180" t="s">
        <v>667</v>
      </c>
    </row>
    <row r="58" spans="1:12" s="65" customFormat="1" ht="11.25" customHeight="1">
      <c r="A58" s="142" t="s">
        <v>670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s="65" customFormat="1" ht="12.75">
      <c r="A59" s="142" t="s">
        <v>656</v>
      </c>
      <c r="B59" s="116"/>
      <c r="C59" s="116"/>
      <c r="D59" s="116"/>
      <c r="E59" s="116"/>
      <c r="F59" s="116"/>
      <c r="G59" s="116"/>
      <c r="H59" s="116"/>
      <c r="I59" s="116"/>
      <c r="J59" s="71"/>
      <c r="K59" s="71"/>
      <c r="L59" s="71"/>
    </row>
    <row r="60" spans="1:9" s="65" customFormat="1" ht="5.25" customHeight="1">
      <c r="A60" s="115"/>
      <c r="B60" s="115"/>
      <c r="C60" s="115"/>
      <c r="D60" s="115"/>
      <c r="E60" s="115"/>
      <c r="F60" s="115"/>
      <c r="G60" s="115"/>
      <c r="H60" s="115"/>
      <c r="I60" s="115"/>
    </row>
    <row r="61" spans="1:12" ht="12.75">
      <c r="A61" s="1" t="s">
        <v>668</v>
      </c>
      <c r="C61" s="1"/>
      <c r="G61" s="1"/>
      <c r="K61" s="72"/>
      <c r="L61" s="72"/>
    </row>
    <row r="62" spans="1:7" ht="12.75">
      <c r="A62" s="1" t="s">
        <v>665</v>
      </c>
      <c r="C62" s="1"/>
      <c r="F62" s="2"/>
      <c r="G62" s="1"/>
    </row>
    <row r="63" spans="1:14" s="65" customFormat="1" ht="8.25" customHeight="1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72"/>
    </row>
    <row r="64" spans="1:7" ht="12" customHeight="1">
      <c r="A64" s="32" t="s">
        <v>669</v>
      </c>
      <c r="C64" s="1"/>
      <c r="G64" s="1"/>
    </row>
    <row r="65" spans="1:12" ht="12.75">
      <c r="A65" t="s">
        <v>535</v>
      </c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3:14" ht="12.75">
      <c r="C67" s="1"/>
      <c r="G67" s="206"/>
      <c r="H67" s="206"/>
      <c r="I67" s="206"/>
      <c r="J67" s="206"/>
      <c r="K67" s="206"/>
      <c r="L67" s="206"/>
      <c r="N67" s="72"/>
    </row>
    <row r="68" spans="7:12" ht="12.75">
      <c r="G68" s="212"/>
      <c r="H68" s="212"/>
      <c r="I68" s="212"/>
      <c r="J68" s="212"/>
      <c r="K68" s="212"/>
      <c r="L68" s="212"/>
    </row>
    <row r="69" spans="7:12" ht="12.75">
      <c r="G69" s="212"/>
      <c r="H69" s="212"/>
      <c r="I69" s="212"/>
      <c r="J69" s="212"/>
      <c r="K69" s="212"/>
      <c r="L69" s="212"/>
    </row>
    <row r="70" spans="7:12" ht="12.75">
      <c r="G70" s="212"/>
      <c r="H70" s="212"/>
      <c r="I70" s="212"/>
      <c r="J70" s="212"/>
      <c r="K70" s="212"/>
      <c r="L70" s="212"/>
    </row>
    <row r="71" spans="7:12" ht="12.75">
      <c r="G71" s="212"/>
      <c r="H71" s="212"/>
      <c r="I71" s="212"/>
      <c r="J71" s="212"/>
      <c r="K71" s="212"/>
      <c r="L71" s="212"/>
    </row>
    <row r="72" spans="1:12" ht="12.75">
      <c r="A72" s="205"/>
      <c r="B72" s="205"/>
      <c r="H72" s="212"/>
      <c r="I72" s="212"/>
      <c r="J72" s="212"/>
      <c r="K72" s="212"/>
      <c r="L72" s="212"/>
    </row>
    <row r="73" spans="1:12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</row>
    <row r="74" spans="1:12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</row>
  </sheetData>
  <sheetProtection/>
  <mergeCells count="16">
    <mergeCell ref="C74:F74"/>
    <mergeCell ref="A3:L3"/>
    <mergeCell ref="A2:L2"/>
    <mergeCell ref="A1:L1"/>
    <mergeCell ref="G68:L68"/>
    <mergeCell ref="G69:L69"/>
    <mergeCell ref="G70:L70"/>
    <mergeCell ref="G67:L67"/>
    <mergeCell ref="A74:B74"/>
    <mergeCell ref="G74:L74"/>
    <mergeCell ref="G71:L71"/>
    <mergeCell ref="A72:B72"/>
    <mergeCell ref="H72:L72"/>
    <mergeCell ref="A73:B73"/>
    <mergeCell ref="G73:L73"/>
    <mergeCell ref="C73:F73"/>
  </mergeCells>
  <printOptions/>
  <pageMargins left="0.6" right="0.18" top="0.33" bottom="0.28" header="0.17" footer="0"/>
  <pageSetup horizontalDpi="600" verticalDpi="6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6">
      <selection activeCell="B46" sqref="B46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6.00390625" style="1" customWidth="1"/>
    <col min="4" max="4" width="2.00390625" style="1" bestFit="1" customWidth="1"/>
    <col min="5" max="5" width="8.140625" style="1" bestFit="1" customWidth="1"/>
    <col min="6" max="6" width="3.00390625" style="1" bestFit="1" customWidth="1"/>
    <col min="7" max="7" width="2.00390625" style="1" bestFit="1" customWidth="1"/>
    <col min="8" max="8" width="5.00390625" style="1" bestFit="1" customWidth="1"/>
    <col min="9" max="9" width="3.57421875" style="1" bestFit="1" customWidth="1"/>
    <col min="10" max="10" width="1.57421875" style="1" bestFit="1" customWidth="1"/>
    <col min="11" max="11" width="20.421875" style="1" bestFit="1" customWidth="1"/>
    <col min="12" max="12" width="28.421875" style="1" customWidth="1"/>
    <col min="13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9"/>
    </row>
    <row r="2" spans="1:13" ht="15">
      <c r="A2" s="203" t="s">
        <v>272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9"/>
    </row>
    <row r="3" spans="1:13" ht="15">
      <c r="A3" s="203" t="s">
        <v>693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19"/>
    </row>
    <row r="4" spans="3:12" ht="15">
      <c r="C4" s="7"/>
      <c r="G4" s="8"/>
      <c r="K4" s="26"/>
      <c r="L4" s="26"/>
    </row>
    <row r="5" spans="1:12" ht="12.75">
      <c r="A5" s="3" t="s">
        <v>273</v>
      </c>
      <c r="C5" s="7"/>
      <c r="G5" s="8"/>
      <c r="L5" s="43">
        <f>B6*E6</f>
        <v>14500</v>
      </c>
    </row>
    <row r="6" spans="2:12" ht="12.75">
      <c r="B6" s="9">
        <v>7.25</v>
      </c>
      <c r="C6" s="7" t="s">
        <v>204</v>
      </c>
      <c r="D6" s="1" t="s">
        <v>193</v>
      </c>
      <c r="E6" s="101">
        <v>2000</v>
      </c>
      <c r="F6" s="1" t="s">
        <v>205</v>
      </c>
      <c r="G6" s="8" t="s">
        <v>191</v>
      </c>
      <c r="L6" s="43"/>
    </row>
    <row r="7" spans="3:12" ht="12.75">
      <c r="C7" s="7"/>
      <c r="E7" s="67"/>
      <c r="G7" s="8"/>
      <c r="L7" s="47"/>
    </row>
    <row r="8" spans="1:12" ht="12.75">
      <c r="A8" s="3" t="s">
        <v>177</v>
      </c>
      <c r="C8" s="7"/>
      <c r="E8" s="67"/>
      <c r="G8" s="8"/>
      <c r="L8" s="43">
        <f>(K9+K10+K12)</f>
        <v>367933.13</v>
      </c>
    </row>
    <row r="9" spans="1:12" ht="12.75">
      <c r="A9" s="1" t="s">
        <v>274</v>
      </c>
      <c r="C9" s="7"/>
      <c r="E9" s="67"/>
      <c r="G9" s="8"/>
      <c r="K9" s="9">
        <v>258420.9</v>
      </c>
      <c r="L9" s="43"/>
    </row>
    <row r="10" spans="1:12" ht="12.75">
      <c r="A10" s="1" t="s">
        <v>277</v>
      </c>
      <c r="C10" s="7"/>
      <c r="E10" s="67"/>
      <c r="G10" s="8"/>
      <c r="K10" s="9">
        <v>102169.97</v>
      </c>
      <c r="L10" s="43"/>
    </row>
    <row r="11" spans="1:12" ht="12.75">
      <c r="A11" s="193" t="s">
        <v>690</v>
      </c>
      <c r="B11" s="1" t="s">
        <v>278</v>
      </c>
      <c r="C11" s="7"/>
      <c r="E11" s="67"/>
      <c r="G11" s="8"/>
      <c r="K11" s="9"/>
      <c r="L11" s="43"/>
    </row>
    <row r="12" spans="1:12" ht="12.75">
      <c r="A12" s="96" t="s">
        <v>691</v>
      </c>
      <c r="C12" s="7"/>
      <c r="E12" s="67"/>
      <c r="G12" s="8"/>
      <c r="K12" s="9">
        <v>7342.26</v>
      </c>
      <c r="L12" s="43"/>
    </row>
    <row r="13" spans="3:12" ht="12.75">
      <c r="C13" s="7"/>
      <c r="E13" s="67"/>
      <c r="G13" s="8"/>
      <c r="K13" s="9"/>
      <c r="L13" s="43"/>
    </row>
    <row r="14" spans="1:12" ht="12.75">
      <c r="A14" s="3" t="s">
        <v>279</v>
      </c>
      <c r="C14" s="7"/>
      <c r="E14" s="67"/>
      <c r="G14" s="8"/>
      <c r="L14" s="43">
        <f>SUM(K15:K44)</f>
        <v>257830</v>
      </c>
    </row>
    <row r="15" spans="1:11" ht="12.75">
      <c r="A15" s="1" t="s">
        <v>280</v>
      </c>
      <c r="B15" s="1" t="s">
        <v>348</v>
      </c>
      <c r="C15" s="7"/>
      <c r="E15" s="67"/>
      <c r="G15" s="8"/>
      <c r="K15" s="6">
        <f>B16*E16</f>
        <v>43260</v>
      </c>
    </row>
    <row r="16" spans="1:12" ht="12.75">
      <c r="A16" s="1" t="s">
        <v>191</v>
      </c>
      <c r="B16" s="9">
        <v>21630</v>
      </c>
      <c r="C16" s="7" t="s">
        <v>86</v>
      </c>
      <c r="D16" s="1" t="s">
        <v>193</v>
      </c>
      <c r="E16" s="102">
        <v>2</v>
      </c>
      <c r="F16" s="7" t="s">
        <v>194</v>
      </c>
      <c r="G16" s="8" t="s">
        <v>328</v>
      </c>
      <c r="H16" s="8"/>
      <c r="K16" s="6"/>
      <c r="L16" s="44"/>
    </row>
    <row r="17" spans="1:12" ht="12.75">
      <c r="A17" s="1" t="s">
        <v>281</v>
      </c>
      <c r="B17" s="1" t="s">
        <v>287</v>
      </c>
      <c r="C17" s="7"/>
      <c r="E17" s="67"/>
      <c r="G17" s="8"/>
      <c r="K17" s="6">
        <f>B18*E18</f>
        <v>44290</v>
      </c>
      <c r="L17" s="44"/>
    </row>
    <row r="18" spans="1:12" ht="12.75">
      <c r="A18" s="1" t="s">
        <v>191</v>
      </c>
      <c r="B18" s="9">
        <v>44290</v>
      </c>
      <c r="C18" s="7" t="s">
        <v>86</v>
      </c>
      <c r="D18" s="1" t="s">
        <v>193</v>
      </c>
      <c r="E18" s="102">
        <v>1</v>
      </c>
      <c r="F18" s="7" t="s">
        <v>194</v>
      </c>
      <c r="G18" s="8" t="s">
        <v>328</v>
      </c>
      <c r="H18" s="8"/>
      <c r="K18" s="6"/>
      <c r="L18" s="44"/>
    </row>
    <row r="19" spans="1:12" ht="12.75">
      <c r="A19" s="1" t="s">
        <v>282</v>
      </c>
      <c r="B19" s="1" t="s">
        <v>288</v>
      </c>
      <c r="C19" s="7"/>
      <c r="E19" s="67"/>
      <c r="G19" s="8"/>
      <c r="K19" s="6">
        <f>B20*E20</f>
        <v>49440</v>
      </c>
      <c r="L19" s="44"/>
    </row>
    <row r="20" spans="1:12" ht="12.75">
      <c r="A20" s="1" t="s">
        <v>191</v>
      </c>
      <c r="B20" s="9">
        <v>24720</v>
      </c>
      <c r="C20" s="7" t="s">
        <v>86</v>
      </c>
      <c r="D20" s="1" t="s">
        <v>193</v>
      </c>
      <c r="E20" s="102">
        <v>2</v>
      </c>
      <c r="F20" s="7" t="s">
        <v>194</v>
      </c>
      <c r="G20" s="8" t="s">
        <v>328</v>
      </c>
      <c r="H20" s="8"/>
      <c r="K20" s="6"/>
      <c r="L20" s="44"/>
    </row>
    <row r="21" spans="1:12" ht="12.75">
      <c r="A21" s="1" t="s">
        <v>283</v>
      </c>
      <c r="B21" s="1" t="s">
        <v>289</v>
      </c>
      <c r="C21" s="7"/>
      <c r="E21" s="67"/>
      <c r="G21" s="8"/>
      <c r="K21" s="6">
        <f>E22*B22</f>
        <v>10300</v>
      </c>
      <c r="L21" s="44"/>
    </row>
    <row r="22" spans="1:12" ht="12.75">
      <c r="A22" s="1" t="s">
        <v>191</v>
      </c>
      <c r="B22" s="9">
        <v>2575</v>
      </c>
      <c r="C22" s="7" t="s">
        <v>86</v>
      </c>
      <c r="D22" s="1" t="s">
        <v>193</v>
      </c>
      <c r="E22" s="102">
        <v>4</v>
      </c>
      <c r="F22" s="7" t="s">
        <v>194</v>
      </c>
      <c r="G22" s="8" t="s">
        <v>328</v>
      </c>
      <c r="H22" s="8"/>
      <c r="K22" s="6"/>
      <c r="L22" s="44"/>
    </row>
    <row r="23" spans="1:12" ht="12.75">
      <c r="A23" s="1" t="s">
        <v>284</v>
      </c>
      <c r="B23" s="1" t="s">
        <v>290</v>
      </c>
      <c r="E23" s="67"/>
      <c r="K23" s="1">
        <f>E24*B24</f>
        <v>4560</v>
      </c>
      <c r="L23" s="44"/>
    </row>
    <row r="24" spans="1:12" ht="12.75">
      <c r="A24" s="1" t="s">
        <v>191</v>
      </c>
      <c r="B24" s="9">
        <v>57</v>
      </c>
      <c r="C24" s="7" t="s">
        <v>86</v>
      </c>
      <c r="D24" s="1" t="s">
        <v>193</v>
      </c>
      <c r="E24" s="102">
        <v>80</v>
      </c>
      <c r="F24" s="7" t="s">
        <v>194</v>
      </c>
      <c r="G24" s="8" t="s">
        <v>328</v>
      </c>
      <c r="H24" s="8"/>
      <c r="K24" s="6"/>
      <c r="L24" s="44"/>
    </row>
    <row r="25" spans="1:12" ht="12.75">
      <c r="A25" s="1" t="s">
        <v>285</v>
      </c>
      <c r="B25" s="1" t="s">
        <v>291</v>
      </c>
      <c r="C25" s="7"/>
      <c r="E25" s="67"/>
      <c r="G25" s="8"/>
      <c r="K25" s="6">
        <f>E26*B26</f>
        <v>2260</v>
      </c>
      <c r="L25" s="44"/>
    </row>
    <row r="26" spans="1:12" ht="12.75">
      <c r="A26" s="1" t="s">
        <v>191</v>
      </c>
      <c r="B26" s="9">
        <v>1130</v>
      </c>
      <c r="C26" s="7" t="s">
        <v>86</v>
      </c>
      <c r="D26" s="1" t="s">
        <v>193</v>
      </c>
      <c r="E26" s="102">
        <v>2</v>
      </c>
      <c r="F26" s="7" t="s">
        <v>194</v>
      </c>
      <c r="G26" s="8" t="s">
        <v>328</v>
      </c>
      <c r="H26" s="8"/>
      <c r="K26" s="6"/>
      <c r="L26" s="44"/>
    </row>
    <row r="27" spans="1:12" ht="12.75">
      <c r="A27" s="1" t="s">
        <v>286</v>
      </c>
      <c r="B27" s="1" t="s">
        <v>292</v>
      </c>
      <c r="C27" s="7"/>
      <c r="E27" s="67"/>
      <c r="G27" s="8"/>
      <c r="K27" s="6">
        <f>B28*E28</f>
        <v>1550</v>
      </c>
      <c r="L27" s="44"/>
    </row>
    <row r="28" spans="1:12" ht="12.75">
      <c r="A28" s="1" t="s">
        <v>191</v>
      </c>
      <c r="B28" s="9">
        <v>775</v>
      </c>
      <c r="C28" s="7" t="s">
        <v>86</v>
      </c>
      <c r="D28" s="1" t="s">
        <v>193</v>
      </c>
      <c r="E28" s="102">
        <v>2</v>
      </c>
      <c r="F28" s="7" t="s">
        <v>194</v>
      </c>
      <c r="G28" s="8" t="s">
        <v>328</v>
      </c>
      <c r="H28" s="8" t="s">
        <v>191</v>
      </c>
      <c r="K28" s="6"/>
      <c r="L28" s="44"/>
    </row>
    <row r="29" spans="1:12" ht="12.75">
      <c r="A29" s="1" t="s">
        <v>293</v>
      </c>
      <c r="B29" s="1" t="s">
        <v>294</v>
      </c>
      <c r="C29" s="7"/>
      <c r="E29" s="67"/>
      <c r="G29" s="8"/>
      <c r="K29" s="9">
        <v>7210</v>
      </c>
      <c r="L29" s="44"/>
    </row>
    <row r="30" spans="1:12" ht="12.75">
      <c r="A30" s="1" t="s">
        <v>295</v>
      </c>
      <c r="B30" s="1" t="s">
        <v>296</v>
      </c>
      <c r="C30" s="7"/>
      <c r="G30" s="8"/>
      <c r="K30" s="9">
        <v>1445</v>
      </c>
      <c r="L30" s="44"/>
    </row>
    <row r="31" spans="1:12" ht="12.75">
      <c r="A31" s="1" t="s">
        <v>297</v>
      </c>
      <c r="B31" s="6" t="s">
        <v>298</v>
      </c>
      <c r="C31" s="7"/>
      <c r="E31" s="36"/>
      <c r="F31" s="7"/>
      <c r="G31" s="8"/>
      <c r="H31" s="8"/>
      <c r="K31" s="9">
        <v>20600</v>
      </c>
      <c r="L31" s="44"/>
    </row>
    <row r="32" spans="1:12" ht="12.75">
      <c r="A32" s="1" t="s">
        <v>300</v>
      </c>
      <c r="B32" s="1" t="s">
        <v>299</v>
      </c>
      <c r="C32" s="7"/>
      <c r="G32" s="8"/>
      <c r="K32" s="9">
        <v>8240</v>
      </c>
      <c r="L32" s="44"/>
    </row>
    <row r="33" spans="1:12" ht="12.75">
      <c r="A33" s="1" t="s">
        <v>301</v>
      </c>
      <c r="B33" s="1" t="s">
        <v>302</v>
      </c>
      <c r="C33" s="7"/>
      <c r="G33" s="8"/>
      <c r="K33" s="9">
        <v>875</v>
      </c>
      <c r="L33" s="44"/>
    </row>
    <row r="34" spans="1:12" ht="12.75">
      <c r="A34" s="1" t="s">
        <v>303</v>
      </c>
      <c r="B34" s="1" t="s">
        <v>305</v>
      </c>
      <c r="C34" s="7"/>
      <c r="G34" s="8"/>
      <c r="K34" s="6">
        <f>B35*E35</f>
        <v>21600</v>
      </c>
      <c r="L34" s="44"/>
    </row>
    <row r="35" spans="1:12" ht="12.75">
      <c r="A35" s="1" t="s">
        <v>191</v>
      </c>
      <c r="B35" s="9">
        <v>1800</v>
      </c>
      <c r="C35" s="7" t="s">
        <v>86</v>
      </c>
      <c r="D35" s="1" t="s">
        <v>193</v>
      </c>
      <c r="E35" s="102">
        <v>12</v>
      </c>
      <c r="F35" s="7" t="s">
        <v>194</v>
      </c>
      <c r="G35" s="8" t="s">
        <v>328</v>
      </c>
      <c r="H35" s="8"/>
      <c r="K35" s="6"/>
      <c r="L35" s="44"/>
    </row>
    <row r="36" spans="1:12" ht="12.75">
      <c r="A36" s="1" t="s">
        <v>304</v>
      </c>
      <c r="B36" s="1" t="s">
        <v>345</v>
      </c>
      <c r="C36" s="7"/>
      <c r="E36" s="67"/>
      <c r="G36" s="8"/>
      <c r="K36" s="6">
        <f>B37*E37</f>
        <v>11800</v>
      </c>
      <c r="L36" s="44"/>
    </row>
    <row r="37" spans="1:12" ht="12.75">
      <c r="A37" s="1" t="s">
        <v>191</v>
      </c>
      <c r="B37" s="9">
        <v>118</v>
      </c>
      <c r="C37" s="7" t="s">
        <v>86</v>
      </c>
      <c r="D37" s="1" t="s">
        <v>193</v>
      </c>
      <c r="E37" s="102">
        <v>100</v>
      </c>
      <c r="F37" s="7" t="s">
        <v>194</v>
      </c>
      <c r="G37" s="8" t="s">
        <v>328</v>
      </c>
      <c r="H37" s="8"/>
      <c r="K37" s="6"/>
      <c r="L37" s="44"/>
    </row>
    <row r="38" spans="1:12" ht="12.75">
      <c r="A38" s="1" t="s">
        <v>306</v>
      </c>
      <c r="B38" s="1" t="s">
        <v>307</v>
      </c>
      <c r="C38" s="7"/>
      <c r="E38" s="67"/>
      <c r="G38" s="8"/>
      <c r="K38" s="6">
        <f>B39*E39</f>
        <v>24000</v>
      </c>
      <c r="L38" s="44"/>
    </row>
    <row r="39" spans="1:12" ht="12.75">
      <c r="A39" s="1" t="s">
        <v>191</v>
      </c>
      <c r="B39" s="9">
        <v>16</v>
      </c>
      <c r="C39" s="7" t="s">
        <v>86</v>
      </c>
      <c r="D39" s="1" t="s">
        <v>193</v>
      </c>
      <c r="E39" s="102">
        <v>1500</v>
      </c>
      <c r="F39" s="7" t="s">
        <v>194</v>
      </c>
      <c r="G39" s="8" t="s">
        <v>328</v>
      </c>
      <c r="H39" s="8"/>
      <c r="K39" s="6"/>
      <c r="L39" s="44"/>
    </row>
    <row r="40" spans="1:12" ht="12.75">
      <c r="A40" s="1" t="s">
        <v>308</v>
      </c>
      <c r="B40" s="1" t="s">
        <v>310</v>
      </c>
      <c r="C40" s="7"/>
      <c r="E40" s="67"/>
      <c r="G40" s="8"/>
      <c r="K40" s="6">
        <f>B41*E41</f>
        <v>5000</v>
      </c>
      <c r="L40" s="44"/>
    </row>
    <row r="41" spans="1:12" ht="12.75">
      <c r="A41" s="1" t="s">
        <v>191</v>
      </c>
      <c r="B41" s="9">
        <v>5</v>
      </c>
      <c r="C41" s="7" t="s">
        <v>86</v>
      </c>
      <c r="D41" s="1" t="s">
        <v>193</v>
      </c>
      <c r="E41" s="102">
        <v>1000</v>
      </c>
      <c r="F41" s="7" t="s">
        <v>194</v>
      </c>
      <c r="G41" s="8" t="s">
        <v>328</v>
      </c>
      <c r="H41" s="8"/>
      <c r="K41" s="6"/>
      <c r="L41" s="44"/>
    </row>
    <row r="42" spans="1:12" ht="12.75">
      <c r="A42" s="1" t="s">
        <v>309</v>
      </c>
      <c r="B42" s="1" t="s">
        <v>312</v>
      </c>
      <c r="C42" s="7"/>
      <c r="E42" s="67"/>
      <c r="G42" s="8"/>
      <c r="K42" s="6">
        <f>B43*E43</f>
        <v>200</v>
      </c>
      <c r="L42" s="44"/>
    </row>
    <row r="43" spans="1:12" ht="12.75">
      <c r="A43" s="1" t="s">
        <v>191</v>
      </c>
      <c r="B43" s="9">
        <v>100</v>
      </c>
      <c r="C43" s="7" t="s">
        <v>86</v>
      </c>
      <c r="D43" s="1" t="s">
        <v>193</v>
      </c>
      <c r="E43" s="102">
        <v>2</v>
      </c>
      <c r="F43" s="7" t="s">
        <v>194</v>
      </c>
      <c r="G43" s="8" t="s">
        <v>328</v>
      </c>
      <c r="H43" s="8"/>
      <c r="K43" s="6"/>
      <c r="L43" s="44"/>
    </row>
    <row r="44" spans="1:12" ht="12.75">
      <c r="A44" s="1" t="s">
        <v>311</v>
      </c>
      <c r="B44" s="1" t="s">
        <v>313</v>
      </c>
      <c r="C44" s="7"/>
      <c r="G44" s="8"/>
      <c r="K44" s="9">
        <v>1200</v>
      </c>
      <c r="L44" s="44"/>
    </row>
    <row r="45" spans="2:12" ht="12.75">
      <c r="B45" s="9"/>
      <c r="C45" s="7"/>
      <c r="E45" s="36"/>
      <c r="F45" s="7"/>
      <c r="G45" s="8"/>
      <c r="H45" s="8"/>
      <c r="K45" s="9"/>
      <c r="L45" s="44"/>
    </row>
    <row r="46" spans="1:12" ht="12.75">
      <c r="A46" s="3" t="s">
        <v>340</v>
      </c>
      <c r="C46" s="7"/>
      <c r="G46" s="8"/>
      <c r="L46" s="43">
        <f>(L14+L8+L7+L5)*0.1</f>
        <v>64026.313</v>
      </c>
    </row>
    <row r="47" spans="1:12" ht="12.75">
      <c r="A47" s="1" t="s">
        <v>183</v>
      </c>
      <c r="C47" s="7"/>
      <c r="G47" s="8"/>
      <c r="L47" s="43">
        <f>SUM(L5:L46)</f>
        <v>704289.443</v>
      </c>
    </row>
    <row r="48" spans="1:12" ht="12.75">
      <c r="A48" s="1" t="s">
        <v>184</v>
      </c>
      <c r="C48" s="7"/>
      <c r="G48" s="8"/>
      <c r="K48" s="43"/>
      <c r="L48" s="43">
        <f>'20ZETYAĞFABİŞL'!L18</f>
        <v>559617.28</v>
      </c>
    </row>
    <row r="49" spans="1:12" ht="15">
      <c r="A49" s="24" t="s">
        <v>185</v>
      </c>
      <c r="C49" s="7"/>
      <c r="G49" s="8"/>
      <c r="L49" s="42">
        <f>SUM(L47:L48)</f>
        <v>1263906.723</v>
      </c>
    </row>
    <row r="50" spans="3:7" ht="12.75">
      <c r="C50" s="7"/>
      <c r="G50" s="8"/>
    </row>
    <row r="51" spans="1:7" ht="12.75">
      <c r="A51" s="1" t="s">
        <v>22</v>
      </c>
      <c r="C51" s="7"/>
      <c r="G51" s="8"/>
    </row>
    <row r="52" spans="1:12" ht="12.75">
      <c r="A52" s="1" t="s">
        <v>679</v>
      </c>
      <c r="K52" s="72"/>
      <c r="L52" s="72"/>
    </row>
    <row r="53" spans="1:6" ht="12.75">
      <c r="A53" s="1" t="s">
        <v>665</v>
      </c>
      <c r="F53" s="2"/>
    </row>
  </sheetData>
  <sheetProtection/>
  <mergeCells count="3">
    <mergeCell ref="A1:L1"/>
    <mergeCell ref="A2:L2"/>
    <mergeCell ref="A3:L3"/>
  </mergeCells>
  <printOptions/>
  <pageMargins left="0.7480314960629921" right="0.15748031496062992" top="0.5905511811023623" bottom="0.3937007874015748" header="0" footer="0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" width="6.00390625" style="1" customWidth="1"/>
    <col min="2" max="2" width="20.421875" style="2" customWidth="1"/>
    <col min="3" max="3" width="5.57421875" style="4" customWidth="1"/>
    <col min="4" max="4" width="2.00390625" style="2" customWidth="1"/>
    <col min="5" max="5" width="7.28125" style="2" bestFit="1" customWidth="1"/>
    <col min="6" max="6" width="4.421875" style="2" customWidth="1"/>
    <col min="7" max="7" width="2.00390625" style="5" bestFit="1" customWidth="1"/>
    <col min="8" max="8" width="5.57421875" style="2" bestFit="1" customWidth="1"/>
    <col min="9" max="9" width="4.57421875" style="2" bestFit="1" customWidth="1"/>
    <col min="10" max="10" width="6.57421875" style="2" customWidth="1"/>
    <col min="11" max="11" width="17.57421875" style="1" bestFit="1" customWidth="1"/>
    <col min="12" max="12" width="22.57421875" style="1" customWidth="1"/>
    <col min="13" max="13" width="3.8515625" style="1" customWidth="1"/>
    <col min="14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9"/>
    </row>
    <row r="2" spans="1:13" ht="15">
      <c r="A2" s="203" t="s">
        <v>68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9"/>
    </row>
    <row r="3" spans="1:13" ht="15">
      <c r="A3" s="203" t="s">
        <v>689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19"/>
    </row>
    <row r="4" spans="3:7" ht="12.75">
      <c r="C4" s="2"/>
      <c r="G4" s="2"/>
    </row>
    <row r="5" spans="1:12" ht="12.75">
      <c r="A5" s="3" t="s">
        <v>186</v>
      </c>
      <c r="L5" s="3">
        <f>SUM(K6:K10)</f>
        <v>354519.4</v>
      </c>
    </row>
    <row r="6" spans="1:12" ht="12.75">
      <c r="A6" s="1" t="s">
        <v>122</v>
      </c>
      <c r="K6" s="1">
        <f>E7*B7</f>
        <v>150000</v>
      </c>
      <c r="L6" s="3"/>
    </row>
    <row r="7" spans="2:12" ht="12.75">
      <c r="B7" s="6">
        <f>L23</f>
        <v>3000000</v>
      </c>
      <c r="C7" s="7" t="s">
        <v>175</v>
      </c>
      <c r="D7" s="1" t="s">
        <v>193</v>
      </c>
      <c r="E7" s="8">
        <v>0.05</v>
      </c>
      <c r="F7" s="2" t="s">
        <v>328</v>
      </c>
      <c r="L7" s="3"/>
    </row>
    <row r="8" spans="1:12" ht="12.75">
      <c r="A8" s="1" t="s">
        <v>46</v>
      </c>
      <c r="K8" s="1">
        <f>E9*B9</f>
        <v>30000</v>
      </c>
      <c r="L8" s="3"/>
    </row>
    <row r="9" spans="2:12" ht="12.75">
      <c r="B9" s="6">
        <f>L26</f>
        <v>150000</v>
      </c>
      <c r="C9" s="7" t="s">
        <v>191</v>
      </c>
      <c r="D9" s="1" t="s">
        <v>193</v>
      </c>
      <c r="E9" s="8">
        <v>0.2</v>
      </c>
      <c r="F9" s="2" t="s">
        <v>328</v>
      </c>
      <c r="L9" s="3"/>
    </row>
    <row r="10" spans="1:12" ht="12.75">
      <c r="A10" s="1" t="s">
        <v>123</v>
      </c>
      <c r="K10" s="1">
        <f>E11*B11</f>
        <v>174519.40000000002</v>
      </c>
      <c r="L10" s="3"/>
    </row>
    <row r="11" spans="2:12" ht="12.75">
      <c r="B11" s="6">
        <f>L46</f>
        <v>3490388</v>
      </c>
      <c r="C11" s="7" t="s">
        <v>191</v>
      </c>
      <c r="D11" s="1" t="s">
        <v>193</v>
      </c>
      <c r="E11" s="8">
        <v>0.05</v>
      </c>
      <c r="F11" s="2" t="s">
        <v>328</v>
      </c>
      <c r="L11" s="3"/>
    </row>
    <row r="12" spans="2:12" ht="12.75">
      <c r="B12" s="9"/>
      <c r="C12" s="7"/>
      <c r="D12" s="1"/>
      <c r="E12" s="8"/>
      <c r="L12" s="3"/>
    </row>
    <row r="13" spans="1:12" ht="12.75">
      <c r="A13" s="3" t="s">
        <v>188</v>
      </c>
      <c r="B13" s="10"/>
      <c r="F13" s="4"/>
      <c r="L13" s="1">
        <f>(L29+L37+L39+L41+L43)/2</f>
        <v>170194</v>
      </c>
    </row>
    <row r="14" spans="2:12" ht="12.75">
      <c r="B14" s="1"/>
      <c r="C14" s="1"/>
      <c r="D14" s="1"/>
      <c r="E14" s="1"/>
      <c r="F14" s="1"/>
      <c r="G14" s="1"/>
      <c r="L14" s="3"/>
    </row>
    <row r="15" spans="1:12" ht="12.75">
      <c r="A15" s="3" t="s">
        <v>369</v>
      </c>
      <c r="L15" s="1">
        <f>E16*B16</f>
        <v>34903.88</v>
      </c>
    </row>
    <row r="16" spans="2:12" ht="12.75">
      <c r="B16" s="6">
        <f>L46</f>
        <v>3490388</v>
      </c>
      <c r="C16" s="7" t="s">
        <v>191</v>
      </c>
      <c r="D16" s="1" t="s">
        <v>193</v>
      </c>
      <c r="E16" s="8">
        <v>0.01</v>
      </c>
      <c r="F16" s="2" t="s">
        <v>328</v>
      </c>
      <c r="L16" s="3"/>
    </row>
    <row r="17" spans="2:12" ht="12.75">
      <c r="B17" s="9"/>
      <c r="C17" s="7"/>
      <c r="D17" s="1"/>
      <c r="E17" s="8"/>
      <c r="L17" s="3"/>
    </row>
    <row r="18" spans="1:12" ht="15.75">
      <c r="A18" s="11" t="s">
        <v>63</v>
      </c>
      <c r="B18" s="9"/>
      <c r="C18" s="7"/>
      <c r="D18" s="1"/>
      <c r="E18" s="8"/>
      <c r="L18" s="11">
        <f>SUM(L4:L15)</f>
        <v>559617.28</v>
      </c>
    </row>
    <row r="19" spans="1:12" ht="10.5" customHeight="1" thickBot="1">
      <c r="A19" s="12"/>
      <c r="B19" s="13"/>
      <c r="C19" s="14"/>
      <c r="D19" s="13"/>
      <c r="E19" s="13"/>
      <c r="F19" s="13"/>
      <c r="G19" s="15"/>
      <c r="H19" s="13"/>
      <c r="I19" s="13"/>
      <c r="J19" s="13"/>
      <c r="K19" s="16"/>
      <c r="L19" s="17"/>
    </row>
    <row r="20" spans="11:12" ht="12.75">
      <c r="K20" s="9"/>
      <c r="L20" s="3"/>
    </row>
    <row r="21" spans="1:12" ht="15">
      <c r="A21" s="18" t="s">
        <v>382</v>
      </c>
      <c r="L21" s="3"/>
    </row>
    <row r="22" spans="1:14" ht="15">
      <c r="A22" s="18"/>
      <c r="K22" s="67"/>
      <c r="L22" s="165"/>
      <c r="N22" s="1" t="s">
        <v>191</v>
      </c>
    </row>
    <row r="23" spans="1:12" ht="12.75">
      <c r="A23" s="3" t="s">
        <v>189</v>
      </c>
      <c r="K23" s="67"/>
      <c r="L23" s="165">
        <f>H24*E24*B24</f>
        <v>3000000</v>
      </c>
    </row>
    <row r="24" spans="2:12" ht="12.75">
      <c r="B24" s="168">
        <v>2000</v>
      </c>
      <c r="C24" s="4" t="s">
        <v>91</v>
      </c>
      <c r="D24" s="2" t="s">
        <v>193</v>
      </c>
      <c r="E24" s="68">
        <v>20</v>
      </c>
      <c r="F24" s="104" t="s">
        <v>69</v>
      </c>
      <c r="G24" s="108" t="s">
        <v>193</v>
      </c>
      <c r="H24" s="104">
        <v>75</v>
      </c>
      <c r="I24" s="104" t="s">
        <v>70</v>
      </c>
      <c r="J24" s="104"/>
      <c r="K24" s="67"/>
      <c r="L24" s="67"/>
    </row>
    <row r="25" spans="2:12" ht="12.75">
      <c r="B25" s="9"/>
      <c r="E25" s="68"/>
      <c r="F25" s="104"/>
      <c r="G25" s="108"/>
      <c r="H25" s="104"/>
      <c r="I25" s="104"/>
      <c r="J25" s="104"/>
      <c r="K25" s="67"/>
      <c r="L25" s="67"/>
    </row>
    <row r="26" spans="1:12" ht="12.75">
      <c r="A26" s="3" t="s">
        <v>71</v>
      </c>
      <c r="E26" s="104"/>
      <c r="F26" s="104"/>
      <c r="G26" s="108"/>
      <c r="H26" s="104"/>
      <c r="I26" s="104"/>
      <c r="J26" s="104"/>
      <c r="K26" s="67"/>
      <c r="L26" s="165">
        <f>SUM(K27:K27)</f>
        <v>150000</v>
      </c>
    </row>
    <row r="27" spans="2:12" ht="12.75">
      <c r="B27" s="6">
        <f>L23</f>
        <v>3000000</v>
      </c>
      <c r="D27" s="2" t="s">
        <v>193</v>
      </c>
      <c r="E27" s="6">
        <v>0.05</v>
      </c>
      <c r="F27" s="108" t="s">
        <v>328</v>
      </c>
      <c r="G27" s="108" t="s">
        <v>191</v>
      </c>
      <c r="H27" s="104"/>
      <c r="I27" s="104"/>
      <c r="J27" s="104"/>
      <c r="K27" s="101">
        <f>E27*B27</f>
        <v>150000</v>
      </c>
      <c r="L27" s="67"/>
    </row>
    <row r="28" spans="2:12" ht="12.75">
      <c r="B28" s="1"/>
      <c r="C28" s="1"/>
      <c r="D28" s="1"/>
      <c r="E28" s="67"/>
      <c r="F28" s="67"/>
      <c r="G28" s="67"/>
      <c r="H28" s="67"/>
      <c r="I28" s="67"/>
      <c r="J28" s="67"/>
      <c r="K28" s="67"/>
      <c r="L28" s="67"/>
    </row>
    <row r="29" spans="1:12" ht="12.75">
      <c r="A29" s="3" t="s">
        <v>190</v>
      </c>
      <c r="E29" s="104"/>
      <c r="F29" s="104"/>
      <c r="G29" s="108"/>
      <c r="H29" s="104"/>
      <c r="I29" s="104"/>
      <c r="J29" s="104"/>
      <c r="K29" s="67"/>
      <c r="L29" s="165">
        <f>SUM(K30:K35)</f>
        <v>329788</v>
      </c>
    </row>
    <row r="30" spans="1:12" ht="13.5" customHeight="1">
      <c r="A30" s="1" t="s">
        <v>72</v>
      </c>
      <c r="E30" s="104"/>
      <c r="F30" s="104"/>
      <c r="G30" s="108"/>
      <c r="H30" s="104"/>
      <c r="I30" s="104"/>
      <c r="J30" s="104"/>
      <c r="K30" s="67">
        <f>E31*B31</f>
        <v>10000</v>
      </c>
      <c r="L30" s="67"/>
    </row>
    <row r="31" spans="2:12" ht="12.75">
      <c r="B31" s="9">
        <v>2000</v>
      </c>
      <c r="C31" s="4" t="s">
        <v>110</v>
      </c>
      <c r="D31" s="2" t="s">
        <v>193</v>
      </c>
      <c r="E31" s="105">
        <v>5</v>
      </c>
      <c r="F31" s="104" t="s">
        <v>362</v>
      </c>
      <c r="G31" s="108" t="s">
        <v>191</v>
      </c>
      <c r="H31" s="104"/>
      <c r="I31" s="104"/>
      <c r="J31" s="104"/>
      <c r="K31" s="67"/>
      <c r="L31" s="67"/>
    </row>
    <row r="32" spans="1:12" ht="12.75">
      <c r="A32" s="1" t="s">
        <v>73</v>
      </c>
      <c r="E32" s="106"/>
      <c r="F32" s="104"/>
      <c r="G32" s="108"/>
      <c r="H32" s="104"/>
      <c r="I32" s="104"/>
      <c r="J32" s="104"/>
      <c r="K32" s="67">
        <f>E33*B33</f>
        <v>13608</v>
      </c>
      <c r="L32" s="67"/>
    </row>
    <row r="33" spans="2:12" ht="12.75">
      <c r="B33" s="9">
        <v>1134</v>
      </c>
      <c r="C33" s="4" t="s">
        <v>110</v>
      </c>
      <c r="D33" s="2" t="s">
        <v>193</v>
      </c>
      <c r="E33" s="105">
        <v>12</v>
      </c>
      <c r="F33" s="104" t="s">
        <v>362</v>
      </c>
      <c r="G33" s="108" t="s">
        <v>191</v>
      </c>
      <c r="H33" s="104"/>
      <c r="I33" s="104"/>
      <c r="J33" s="104"/>
      <c r="K33" s="67"/>
      <c r="L33" s="67"/>
    </row>
    <row r="34" spans="1:12" ht="12.75">
      <c r="A34" s="1" t="s">
        <v>74</v>
      </c>
      <c r="E34" s="106"/>
      <c r="F34" s="104"/>
      <c r="G34" s="108"/>
      <c r="H34" s="104"/>
      <c r="I34" s="104"/>
      <c r="J34" s="104"/>
      <c r="K34" s="67">
        <f>H35*E35*B35</f>
        <v>306180</v>
      </c>
      <c r="L34" s="67"/>
    </row>
    <row r="35" spans="2:12" ht="12.75">
      <c r="B35" s="9">
        <v>1134</v>
      </c>
      <c r="C35" s="4" t="s">
        <v>110</v>
      </c>
      <c r="D35" s="2" t="s">
        <v>193</v>
      </c>
      <c r="E35" s="105">
        <v>5</v>
      </c>
      <c r="F35" s="104" t="s">
        <v>363</v>
      </c>
      <c r="G35" s="108" t="s">
        <v>222</v>
      </c>
      <c r="H35" s="107">
        <v>54</v>
      </c>
      <c r="I35" s="104" t="s">
        <v>346</v>
      </c>
      <c r="J35" s="104"/>
      <c r="K35" s="67"/>
      <c r="L35" s="67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67"/>
      <c r="L36" s="67"/>
    </row>
    <row r="37" spans="1:12" ht="12.75">
      <c r="A37" s="3" t="s">
        <v>66</v>
      </c>
      <c r="K37" s="67"/>
      <c r="L37" s="168">
        <v>3600</v>
      </c>
    </row>
    <row r="38" spans="1:12" ht="12.75">
      <c r="A38" s="3"/>
      <c r="K38" s="67"/>
      <c r="L38" s="67"/>
    </row>
    <row r="39" spans="1:12" ht="12.75">
      <c r="A39" s="3" t="s">
        <v>498</v>
      </c>
      <c r="K39" s="67"/>
      <c r="L39" s="168">
        <v>2250</v>
      </c>
    </row>
    <row r="40" spans="1:12" ht="12.75">
      <c r="A40" s="3"/>
      <c r="K40" s="67"/>
      <c r="L40" s="67"/>
    </row>
    <row r="41" spans="1:12" ht="12.75">
      <c r="A41" s="3" t="s">
        <v>120</v>
      </c>
      <c r="K41" s="67"/>
      <c r="L41" s="168">
        <v>2250</v>
      </c>
    </row>
    <row r="42" spans="1:12" ht="12.75">
      <c r="A42" s="3"/>
      <c r="K42" s="67"/>
      <c r="L42" s="67"/>
    </row>
    <row r="43" spans="1:12" ht="12.75">
      <c r="A43" s="3" t="s">
        <v>121</v>
      </c>
      <c r="K43" s="67"/>
      <c r="L43" s="168">
        <v>2500</v>
      </c>
    </row>
    <row r="44" spans="1:12" ht="12.75">
      <c r="A44" s="3"/>
      <c r="K44" s="67"/>
      <c r="L44" s="67"/>
    </row>
    <row r="45" spans="1:12" ht="12.75">
      <c r="A45" s="3"/>
      <c r="K45" s="67"/>
      <c r="L45" s="67"/>
    </row>
    <row r="46" spans="1:12" ht="15">
      <c r="A46" s="24" t="s">
        <v>147</v>
      </c>
      <c r="K46" s="67"/>
      <c r="L46" s="165">
        <f>SUM(L23:L44)</f>
        <v>3490388</v>
      </c>
    </row>
    <row r="47" spans="11:12" ht="12.75">
      <c r="K47" s="67"/>
      <c r="L47" s="67"/>
    </row>
    <row r="48" spans="1:7" ht="12.75">
      <c r="A48" s="1" t="s">
        <v>124</v>
      </c>
      <c r="B48" s="1"/>
      <c r="C48" s="2"/>
      <c r="G48" s="2"/>
    </row>
    <row r="49" spans="2:7" ht="6" customHeight="1">
      <c r="B49" s="1"/>
      <c r="C49" s="2"/>
      <c r="G49" s="2"/>
    </row>
    <row r="50" spans="1:10" ht="12.75">
      <c r="A50" s="1" t="s">
        <v>125</v>
      </c>
      <c r="B50" s="1"/>
      <c r="C50" s="1"/>
      <c r="D50" s="1"/>
      <c r="E50" s="1"/>
      <c r="F50" s="1"/>
      <c r="G50" s="2"/>
      <c r="H50" s="1"/>
      <c r="I50" s="1"/>
      <c r="J50" s="1"/>
    </row>
    <row r="51" spans="2:10" ht="12.75">
      <c r="B51" s="1" t="s">
        <v>100</v>
      </c>
      <c r="C51" s="1"/>
      <c r="D51" s="1"/>
      <c r="E51" s="1"/>
      <c r="F51" s="1"/>
      <c r="G51" s="2"/>
      <c r="H51" s="1"/>
      <c r="I51" s="1"/>
      <c r="J51" s="1"/>
    </row>
    <row r="52" spans="2:10" ht="12.75">
      <c r="B52" s="1" t="s">
        <v>42</v>
      </c>
      <c r="C52" s="1"/>
      <c r="D52" s="1"/>
      <c r="E52" s="1"/>
      <c r="F52" s="1"/>
      <c r="G52" s="2"/>
      <c r="H52" s="1"/>
      <c r="I52" s="1"/>
      <c r="J52" s="1"/>
    </row>
    <row r="53" spans="2:7" ht="12.75">
      <c r="B53" s="1" t="s">
        <v>99</v>
      </c>
      <c r="C53" s="2"/>
      <c r="G53" s="2"/>
    </row>
    <row r="54" spans="2:7" ht="6" customHeight="1">
      <c r="B54" s="1"/>
      <c r="C54" s="2"/>
      <c r="G54" s="2"/>
    </row>
    <row r="55" spans="2:7" ht="12.75">
      <c r="B55" s="1"/>
      <c r="C55" s="2"/>
      <c r="G55" s="2"/>
    </row>
    <row r="56" spans="2:7" ht="12.75">
      <c r="B56" s="1"/>
      <c r="C56" s="2"/>
      <c r="G56" s="2"/>
    </row>
    <row r="57" spans="2:7" ht="12.75">
      <c r="B57" s="1"/>
      <c r="C57" s="2"/>
      <c r="G57" s="2"/>
    </row>
  </sheetData>
  <sheetProtection/>
  <mergeCells count="3">
    <mergeCell ref="A1:L1"/>
    <mergeCell ref="A2:L2"/>
    <mergeCell ref="A3:L3"/>
  </mergeCells>
  <printOptions/>
  <pageMargins left="0.35433070866141736" right="0.15748031496062992" top="0.3937007874015748" bottom="0.3937007874015748" header="0.5118110236220472" footer="0.5118110236220472"/>
  <pageSetup horizontalDpi="360" verticalDpi="360" orientation="portrait" paperSize="9" scale="94" r:id="rId1"/>
  <colBreaks count="1" manualBreakCount="1">
    <brk id="12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A40" sqref="A40:IV40"/>
    </sheetView>
  </sheetViews>
  <sheetFormatPr defaultColWidth="9.140625" defaultRowHeight="12.75"/>
  <cols>
    <col min="8" max="8" width="11.8515625" style="0" customWidth="1"/>
    <col min="9" max="9" width="8.8515625" style="0" customWidth="1"/>
    <col min="10" max="10" width="13.00390625" style="0" customWidth="1"/>
    <col min="11" max="11" width="9.7109375" style="0" customWidth="1"/>
    <col min="12" max="12" width="4.00390625" style="0" customWidth="1"/>
    <col min="13" max="13" width="8.421875" style="0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119"/>
      <c r="L1" s="119"/>
      <c r="M1" s="119"/>
    </row>
    <row r="2" spans="1:13" ht="15">
      <c r="A2" s="203" t="s">
        <v>413</v>
      </c>
      <c r="B2" s="203"/>
      <c r="C2" s="203"/>
      <c r="D2" s="203"/>
      <c r="E2" s="203"/>
      <c r="F2" s="203"/>
      <c r="G2" s="203"/>
      <c r="H2" s="203"/>
      <c r="I2" s="203"/>
      <c r="J2" s="203"/>
      <c r="K2" s="119"/>
      <c r="L2" s="119"/>
      <c r="M2" s="119"/>
    </row>
    <row r="3" spans="1:13" ht="15">
      <c r="A3" s="203" t="s">
        <v>692</v>
      </c>
      <c r="B3" s="203"/>
      <c r="C3" s="203"/>
      <c r="D3" s="203"/>
      <c r="E3" s="203"/>
      <c r="F3" s="203"/>
      <c r="G3" s="203"/>
      <c r="H3" s="203"/>
      <c r="I3" s="203"/>
      <c r="J3" s="203"/>
      <c r="K3" s="119"/>
      <c r="L3" s="119"/>
      <c r="M3" s="119"/>
    </row>
    <row r="4" spans="1:13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">
      <c r="A6" s="1"/>
      <c r="B6" s="1"/>
      <c r="C6" s="7"/>
      <c r="D6" s="1"/>
      <c r="E6" s="1"/>
      <c r="F6" s="1"/>
      <c r="G6" s="8"/>
      <c r="H6" s="1"/>
      <c r="I6" s="1"/>
      <c r="J6" s="1"/>
      <c r="K6" s="26"/>
      <c r="L6" s="26"/>
      <c r="M6" s="1"/>
    </row>
    <row r="7" spans="1:13" ht="12.75">
      <c r="A7" s="3" t="s">
        <v>387</v>
      </c>
      <c r="B7" s="1"/>
      <c r="C7" s="7"/>
      <c r="D7" s="1"/>
      <c r="E7" s="1"/>
      <c r="F7" s="1"/>
      <c r="G7" s="8"/>
      <c r="H7" s="1"/>
      <c r="I7" s="1"/>
      <c r="J7" s="43">
        <f>B8*E8</f>
        <v>21750</v>
      </c>
      <c r="K7" s="1"/>
      <c r="L7" s="1"/>
      <c r="M7" s="1"/>
    </row>
    <row r="8" spans="1:13" ht="12.75">
      <c r="A8" s="1"/>
      <c r="B8" s="9">
        <v>7.25</v>
      </c>
      <c r="C8" s="7" t="s">
        <v>204</v>
      </c>
      <c r="D8" s="1" t="s">
        <v>193</v>
      </c>
      <c r="E8" s="101">
        <v>3000</v>
      </c>
      <c r="F8" s="1" t="s">
        <v>205</v>
      </c>
      <c r="G8" s="8" t="s">
        <v>191</v>
      </c>
      <c r="H8" s="1"/>
      <c r="I8" s="1"/>
      <c r="J8" s="43"/>
      <c r="K8" s="1"/>
      <c r="L8" s="1"/>
      <c r="M8" s="1"/>
    </row>
    <row r="9" spans="1:13" ht="12.75">
      <c r="A9" s="3" t="s">
        <v>177</v>
      </c>
      <c r="B9" s="1"/>
      <c r="C9" s="7"/>
      <c r="D9" s="1"/>
      <c r="E9" s="1"/>
      <c r="F9" s="1"/>
      <c r="G9" s="8"/>
      <c r="H9" s="1"/>
      <c r="I9" s="1"/>
      <c r="J9" s="43">
        <f>SUM(H10:H12)</f>
        <v>441936.80000000005</v>
      </c>
      <c r="K9" s="1"/>
      <c r="L9" s="1"/>
      <c r="M9" s="1"/>
    </row>
    <row r="10" spans="1:13" ht="12.75">
      <c r="A10" s="1" t="s">
        <v>274</v>
      </c>
      <c r="B10" s="1"/>
      <c r="C10" s="7"/>
      <c r="D10" s="1"/>
      <c r="E10" s="1"/>
      <c r="F10" s="1"/>
      <c r="G10" s="8"/>
      <c r="H10" s="9">
        <v>325659.32</v>
      </c>
      <c r="I10" s="1"/>
      <c r="J10" s="43"/>
      <c r="K10" s="1"/>
      <c r="L10" s="1"/>
      <c r="M10" s="1"/>
    </row>
    <row r="11" spans="1:13" ht="12.75">
      <c r="A11" s="1" t="s">
        <v>388</v>
      </c>
      <c r="B11" s="1"/>
      <c r="C11" s="7"/>
      <c r="D11" s="1"/>
      <c r="E11" s="1"/>
      <c r="F11" s="1"/>
      <c r="G11" s="8"/>
      <c r="H11" s="9">
        <v>16349.13</v>
      </c>
      <c r="I11" s="1"/>
      <c r="J11" s="43"/>
      <c r="K11" s="1"/>
      <c r="L11" s="1"/>
      <c r="M11" s="1"/>
    </row>
    <row r="12" spans="1:13" ht="12.75">
      <c r="A12" s="1" t="s">
        <v>389</v>
      </c>
      <c r="B12" s="1"/>
      <c r="C12" s="7"/>
      <c r="D12" s="1"/>
      <c r="E12" s="1"/>
      <c r="F12" s="1"/>
      <c r="G12" s="8"/>
      <c r="H12" s="9">
        <v>99928.35</v>
      </c>
      <c r="I12" s="1"/>
      <c r="J12" s="43"/>
      <c r="K12" s="1"/>
      <c r="L12" s="1"/>
      <c r="M12" s="1"/>
    </row>
    <row r="13" spans="1:13" ht="12.75">
      <c r="A13" s="3" t="s">
        <v>390</v>
      </c>
      <c r="B13" s="3"/>
      <c r="C13" s="7"/>
      <c r="D13" s="1"/>
      <c r="E13" s="1"/>
      <c r="F13" s="1"/>
      <c r="G13" s="8"/>
      <c r="H13" s="9"/>
      <c r="I13" s="1"/>
      <c r="J13" s="47">
        <v>14684.19</v>
      </c>
      <c r="K13" s="1"/>
      <c r="L13" s="1"/>
      <c r="M13" s="1"/>
    </row>
    <row r="14" spans="1:13" ht="12.75">
      <c r="A14" s="3" t="s">
        <v>391</v>
      </c>
      <c r="B14" s="3"/>
      <c r="C14" s="7"/>
      <c r="D14" s="1"/>
      <c r="E14" s="1"/>
      <c r="F14" s="1"/>
      <c r="G14" s="8"/>
      <c r="H14" s="9"/>
      <c r="I14" s="1"/>
      <c r="J14" s="47">
        <v>16445.48</v>
      </c>
      <c r="K14" s="1"/>
      <c r="L14" s="1"/>
      <c r="M14" s="1"/>
    </row>
    <row r="15" spans="1:13" ht="12.75">
      <c r="A15" s="3" t="s">
        <v>19</v>
      </c>
      <c r="B15" s="1"/>
      <c r="C15" s="7"/>
      <c r="D15" s="1"/>
      <c r="E15" s="1"/>
      <c r="F15" s="1"/>
      <c r="G15" s="8"/>
      <c r="H15" s="1"/>
      <c r="I15" s="1"/>
      <c r="J15" s="57">
        <f>SUM(H16:H39)</f>
        <v>611569</v>
      </c>
      <c r="K15" s="1"/>
      <c r="L15" s="1"/>
      <c r="M15" s="1"/>
    </row>
    <row r="16" spans="1:13" ht="12.75">
      <c r="A16" s="1" t="s">
        <v>392</v>
      </c>
      <c r="B16" s="1"/>
      <c r="C16" s="7"/>
      <c r="D16" s="1"/>
      <c r="E16" s="1"/>
      <c r="F16" s="1"/>
      <c r="G16" s="8"/>
      <c r="H16" s="9">
        <v>15187</v>
      </c>
      <c r="I16" s="1"/>
      <c r="J16" s="1"/>
      <c r="K16" s="1"/>
      <c r="L16" s="1"/>
      <c r="M16" s="1"/>
    </row>
    <row r="17" spans="1:13" ht="12.75">
      <c r="A17" s="1" t="s">
        <v>629</v>
      </c>
      <c r="B17" s="1"/>
      <c r="C17" s="7"/>
      <c r="D17" s="1"/>
      <c r="E17" s="1"/>
      <c r="F17" s="1"/>
      <c r="G17" s="8"/>
      <c r="H17" s="9">
        <v>13239</v>
      </c>
      <c r="I17" s="1"/>
      <c r="J17" s="43"/>
      <c r="K17" s="1"/>
      <c r="L17" s="1"/>
      <c r="M17" s="1"/>
    </row>
    <row r="18" spans="1:13" ht="12.75">
      <c r="A18" s="1" t="s">
        <v>630</v>
      </c>
      <c r="B18" s="1"/>
      <c r="C18" s="7"/>
      <c r="D18" s="1"/>
      <c r="E18" s="1"/>
      <c r="F18" s="1"/>
      <c r="G18" s="8"/>
      <c r="H18" s="9">
        <v>20579</v>
      </c>
      <c r="I18" s="1"/>
      <c r="J18" s="44"/>
      <c r="K18" s="1"/>
      <c r="L18" s="1"/>
      <c r="M18" s="1"/>
    </row>
    <row r="19" spans="1:13" ht="12.75">
      <c r="A19" s="1" t="s">
        <v>631</v>
      </c>
      <c r="B19" s="1"/>
      <c r="C19" s="7"/>
      <c r="D19" s="1"/>
      <c r="E19" s="1"/>
      <c r="F19" s="1"/>
      <c r="G19" s="8"/>
      <c r="H19" s="9">
        <v>4720</v>
      </c>
      <c r="I19" s="1"/>
      <c r="J19" s="44"/>
      <c r="K19" s="1"/>
      <c r="L19" s="1"/>
      <c r="M19" s="1"/>
    </row>
    <row r="20" spans="1:13" ht="12.75">
      <c r="A20" s="1" t="s">
        <v>632</v>
      </c>
      <c r="B20" s="1"/>
      <c r="C20" s="1"/>
      <c r="D20" s="1"/>
      <c r="E20" s="1"/>
      <c r="F20" s="1"/>
      <c r="G20" s="1"/>
      <c r="H20" s="9">
        <v>112785</v>
      </c>
      <c r="I20" s="1"/>
      <c r="J20" s="44"/>
      <c r="K20" s="1"/>
      <c r="L20" s="1"/>
      <c r="M20" s="1"/>
    </row>
    <row r="21" spans="1:13" ht="12.75">
      <c r="A21" s="1" t="s">
        <v>633</v>
      </c>
      <c r="B21" s="1"/>
      <c r="C21" s="7"/>
      <c r="D21" s="1"/>
      <c r="E21" s="1"/>
      <c r="F21" s="1"/>
      <c r="G21" s="8"/>
      <c r="H21" s="9">
        <v>6443</v>
      </c>
      <c r="I21" s="1"/>
      <c r="J21" s="44"/>
      <c r="K21" s="1"/>
      <c r="L21" s="1"/>
      <c r="M21" s="1"/>
    </row>
    <row r="22" spans="1:13" ht="12.75">
      <c r="A22" s="1" t="s">
        <v>634</v>
      </c>
      <c r="B22" s="1"/>
      <c r="C22" s="7"/>
      <c r="D22" s="1"/>
      <c r="E22" s="1"/>
      <c r="F22" s="1"/>
      <c r="G22" s="8"/>
      <c r="H22" s="9">
        <v>179124</v>
      </c>
      <c r="I22" s="1"/>
      <c r="J22" s="44"/>
      <c r="K22" s="1"/>
      <c r="L22" s="1"/>
      <c r="M22" s="1"/>
    </row>
    <row r="23" spans="1:13" ht="12.75">
      <c r="A23" s="1" t="s">
        <v>635</v>
      </c>
      <c r="B23" s="1"/>
      <c r="C23" s="7"/>
      <c r="D23" s="1"/>
      <c r="E23" s="1"/>
      <c r="F23" s="1"/>
      <c r="G23" s="8"/>
      <c r="H23" s="9">
        <v>7740</v>
      </c>
      <c r="I23" s="1"/>
      <c r="J23" s="44"/>
      <c r="K23" s="1"/>
      <c r="L23" s="1"/>
      <c r="M23" s="1"/>
    </row>
    <row r="24" spans="1:13" ht="12.75">
      <c r="A24" s="1" t="s">
        <v>636</v>
      </c>
      <c r="B24" s="1"/>
      <c r="C24" s="7"/>
      <c r="D24" s="1"/>
      <c r="E24" s="1"/>
      <c r="F24" s="1"/>
      <c r="G24" s="8"/>
      <c r="H24" s="9">
        <v>9310</v>
      </c>
      <c r="I24" s="1"/>
      <c r="J24" s="44"/>
      <c r="K24" s="1"/>
      <c r="L24" s="1"/>
      <c r="M24" s="1"/>
    </row>
    <row r="25" spans="1:13" ht="12.75">
      <c r="A25" s="1" t="s">
        <v>412</v>
      </c>
      <c r="B25" s="6"/>
      <c r="C25" s="7"/>
      <c r="D25" s="1"/>
      <c r="E25" s="36"/>
      <c r="F25" s="7"/>
      <c r="G25" s="8"/>
      <c r="H25" s="9">
        <v>2832</v>
      </c>
      <c r="I25" s="1"/>
      <c r="J25" s="44"/>
      <c r="K25" s="1"/>
      <c r="L25" s="1"/>
      <c r="M25" s="1"/>
    </row>
    <row r="26" spans="1:13" ht="12.75">
      <c r="A26" s="1" t="s">
        <v>637</v>
      </c>
      <c r="B26" s="1"/>
      <c r="C26" s="7"/>
      <c r="D26" s="1"/>
      <c r="E26" s="1"/>
      <c r="F26" s="1"/>
      <c r="G26" s="8"/>
      <c r="H26" s="9">
        <v>60277</v>
      </c>
      <c r="I26" s="1"/>
      <c r="J26" s="44"/>
      <c r="K26" s="1"/>
      <c r="L26" s="1"/>
      <c r="M26" s="1"/>
    </row>
    <row r="27" spans="1:13" ht="12.75">
      <c r="A27" s="1" t="s">
        <v>395</v>
      </c>
      <c r="B27" s="1"/>
      <c r="C27" s="7"/>
      <c r="D27" s="1"/>
      <c r="E27" s="1"/>
      <c r="F27" s="1"/>
      <c r="G27" s="8"/>
      <c r="H27" s="9">
        <v>2973</v>
      </c>
      <c r="I27" s="1"/>
      <c r="J27" s="44"/>
      <c r="K27" s="1"/>
      <c r="L27" s="1"/>
      <c r="M27" s="1"/>
    </row>
    <row r="28" spans="1:13" ht="12.75">
      <c r="A28" s="1" t="s">
        <v>396</v>
      </c>
      <c r="B28" s="6"/>
      <c r="C28" s="7"/>
      <c r="D28" s="6"/>
      <c r="E28" s="20"/>
      <c r="F28" s="7"/>
      <c r="G28" s="8"/>
      <c r="H28" s="9">
        <v>13970</v>
      </c>
      <c r="I28" s="6"/>
      <c r="J28" s="44"/>
      <c r="K28" s="1"/>
      <c r="L28" s="1"/>
      <c r="M28" s="1"/>
    </row>
    <row r="29" spans="1:13" ht="12.75">
      <c r="A29" s="1" t="s">
        <v>79</v>
      </c>
      <c r="B29" s="1"/>
      <c r="C29" s="7"/>
      <c r="D29" s="1"/>
      <c r="E29" s="1"/>
      <c r="F29" s="1"/>
      <c r="G29" s="8"/>
      <c r="H29" s="9">
        <v>885</v>
      </c>
      <c r="I29" s="1"/>
      <c r="J29" s="44"/>
      <c r="K29" s="1"/>
      <c r="L29" s="1"/>
      <c r="M29" s="1"/>
    </row>
    <row r="30" spans="1:13" ht="12.75">
      <c r="A30" s="1" t="s">
        <v>397</v>
      </c>
      <c r="B30" s="1"/>
      <c r="C30" s="7"/>
      <c r="D30" s="1"/>
      <c r="E30" s="1"/>
      <c r="F30" s="1"/>
      <c r="G30" s="8"/>
      <c r="H30" s="9">
        <v>5546</v>
      </c>
      <c r="I30" s="1"/>
      <c r="J30" s="44"/>
      <c r="K30" s="1"/>
      <c r="L30" s="1"/>
      <c r="M30" s="1"/>
    </row>
    <row r="31" spans="1:13" ht="12.75">
      <c r="A31" s="1" t="s">
        <v>398</v>
      </c>
      <c r="B31" s="1"/>
      <c r="C31" s="7"/>
      <c r="D31" s="1"/>
      <c r="E31" s="1"/>
      <c r="F31" s="1"/>
      <c r="G31" s="8"/>
      <c r="H31" s="9">
        <v>28497</v>
      </c>
      <c r="I31" s="1"/>
      <c r="J31" s="44"/>
      <c r="K31" s="1"/>
      <c r="L31" s="1"/>
      <c r="M31" s="1"/>
    </row>
    <row r="32" spans="1:13" ht="12.75">
      <c r="A32" s="1" t="s">
        <v>399</v>
      </c>
      <c r="B32" s="1"/>
      <c r="C32" s="7"/>
      <c r="D32" s="1"/>
      <c r="E32" s="1"/>
      <c r="F32" s="1"/>
      <c r="G32" s="8"/>
      <c r="H32" s="9">
        <v>5062</v>
      </c>
      <c r="I32" s="1"/>
      <c r="J32" s="44"/>
      <c r="K32" s="1"/>
      <c r="L32" s="1"/>
      <c r="M32" s="1"/>
    </row>
    <row r="33" spans="1:13" ht="12.75">
      <c r="A33" s="1" t="s">
        <v>78</v>
      </c>
      <c r="B33" s="1"/>
      <c r="C33" s="7"/>
      <c r="D33" s="1"/>
      <c r="E33" s="1"/>
      <c r="F33" s="1"/>
      <c r="G33" s="8"/>
      <c r="H33" s="9">
        <v>3000</v>
      </c>
      <c r="I33" s="1"/>
      <c r="J33" s="44"/>
      <c r="K33" s="1"/>
      <c r="L33" s="1"/>
      <c r="M33" s="1"/>
    </row>
    <row r="34" spans="1:13" ht="12.75">
      <c r="A34" s="1" t="s">
        <v>76</v>
      </c>
      <c r="B34" s="1"/>
      <c r="C34" s="7"/>
      <c r="D34" s="1"/>
      <c r="E34" s="1"/>
      <c r="F34" s="1"/>
      <c r="G34" s="8"/>
      <c r="H34" s="9">
        <v>28556</v>
      </c>
      <c r="I34" s="1"/>
      <c r="J34" s="44"/>
      <c r="K34" s="1"/>
      <c r="L34" s="1"/>
      <c r="M34" s="1"/>
    </row>
    <row r="35" spans="1:13" ht="12.75">
      <c r="A35" s="1" t="s">
        <v>401</v>
      </c>
      <c r="B35" s="9"/>
      <c r="C35" s="7"/>
      <c r="D35" s="1"/>
      <c r="E35" s="36"/>
      <c r="F35" s="7"/>
      <c r="G35" s="8"/>
      <c r="H35" s="9">
        <v>2518</v>
      </c>
      <c r="I35" s="1"/>
      <c r="J35" s="44"/>
      <c r="K35" s="1"/>
      <c r="L35" s="1"/>
      <c r="M35" s="1"/>
    </row>
    <row r="36" spans="1:13" ht="12.75">
      <c r="A36" s="1" t="s">
        <v>402</v>
      </c>
      <c r="B36" s="9"/>
      <c r="C36" s="7"/>
      <c r="D36" s="1"/>
      <c r="E36" s="36"/>
      <c r="F36" s="7"/>
      <c r="G36" s="8"/>
      <c r="H36" s="9">
        <v>4950</v>
      </c>
      <c r="I36" s="1"/>
      <c r="J36" s="44"/>
      <c r="K36" s="1"/>
      <c r="L36" s="1"/>
      <c r="M36" s="1"/>
    </row>
    <row r="37" spans="1:13" ht="12.75">
      <c r="A37" s="1" t="s">
        <v>77</v>
      </c>
      <c r="B37" s="9"/>
      <c r="C37" s="7"/>
      <c r="D37" s="1"/>
      <c r="E37" s="36"/>
      <c r="F37" s="7"/>
      <c r="G37" s="8"/>
      <c r="H37" s="9">
        <v>32000</v>
      </c>
      <c r="I37" s="1"/>
      <c r="J37" s="44"/>
      <c r="K37" s="1"/>
      <c r="L37" s="1"/>
      <c r="M37" s="1"/>
    </row>
    <row r="38" spans="1:13" ht="12.75">
      <c r="A38" s="65" t="s">
        <v>75</v>
      </c>
      <c r="B38" s="65"/>
      <c r="C38" s="98"/>
      <c r="D38" s="56"/>
      <c r="E38" s="97"/>
      <c r="F38" s="98"/>
      <c r="G38" s="8"/>
      <c r="H38" s="56">
        <v>1376</v>
      </c>
      <c r="I38" s="1"/>
      <c r="J38" s="44"/>
      <c r="K38" s="1"/>
      <c r="L38" s="1"/>
      <c r="M38" s="1"/>
    </row>
    <row r="39" spans="1:10" s="57" customFormat="1" ht="12.75">
      <c r="A39" s="57" t="s">
        <v>627</v>
      </c>
      <c r="C39" s="194"/>
      <c r="E39" s="195"/>
      <c r="F39" s="194"/>
      <c r="G39" s="196"/>
      <c r="H39" s="57">
        <v>50000</v>
      </c>
      <c r="J39" s="197"/>
    </row>
    <row r="40" spans="1:10" s="198" customFormat="1" ht="12.75">
      <c r="A40" s="198" t="s">
        <v>717</v>
      </c>
      <c r="C40" s="199"/>
      <c r="E40" s="200"/>
      <c r="F40" s="199"/>
      <c r="G40" s="201"/>
      <c r="J40" s="202"/>
    </row>
    <row r="41" spans="1:13" ht="12.75">
      <c r="A41" s="3" t="s">
        <v>557</v>
      </c>
      <c r="B41" s="1"/>
      <c r="C41" s="7"/>
      <c r="D41" s="1"/>
      <c r="E41" s="1"/>
      <c r="F41" s="1"/>
      <c r="G41" s="8"/>
      <c r="H41" s="1"/>
      <c r="I41" s="1"/>
      <c r="J41" s="43">
        <f>(J15+J14+J13+J9+J7)*0.1</f>
        <v>110638.547</v>
      </c>
      <c r="K41" s="1"/>
      <c r="L41" s="1"/>
      <c r="M41" s="1"/>
    </row>
    <row r="42" spans="1:13" ht="12.75">
      <c r="A42" s="3"/>
      <c r="B42" s="1"/>
      <c r="C42" s="7"/>
      <c r="D42" s="1"/>
      <c r="E42" s="1"/>
      <c r="F42" s="1"/>
      <c r="G42" s="8"/>
      <c r="H42" s="1"/>
      <c r="I42" s="1"/>
      <c r="J42" s="43"/>
      <c r="K42" s="1"/>
      <c r="L42" s="1"/>
      <c r="M42" s="1"/>
    </row>
    <row r="43" spans="1:13" ht="17.25" customHeight="1">
      <c r="A43" s="3" t="s">
        <v>183</v>
      </c>
      <c r="B43" s="1"/>
      <c r="C43" s="7"/>
      <c r="D43" s="1"/>
      <c r="E43" s="1"/>
      <c r="F43" s="1"/>
      <c r="G43" s="8"/>
      <c r="H43" s="1"/>
      <c r="I43" s="1"/>
      <c r="J43" s="43">
        <f>SUM(J7:J41)</f>
        <v>1217024.017</v>
      </c>
      <c r="K43" s="1"/>
      <c r="L43" s="1"/>
      <c r="M43" s="1"/>
    </row>
    <row r="44" spans="1:13" ht="12.75">
      <c r="A44" s="3" t="s">
        <v>184</v>
      </c>
      <c r="B44" s="1"/>
      <c r="C44" s="7"/>
      <c r="D44" s="1"/>
      <c r="E44" s="1"/>
      <c r="F44" s="1"/>
      <c r="G44" s="8"/>
      <c r="H44" s="1"/>
      <c r="I44" s="1"/>
      <c r="J44" s="43">
        <f>'40ZETYAGFABIŞL'!L18</f>
        <v>948312.48</v>
      </c>
      <c r="K44" s="43"/>
      <c r="L44" s="1"/>
      <c r="M44" s="1"/>
    </row>
    <row r="45" spans="1:13" ht="15">
      <c r="A45" s="24" t="s">
        <v>185</v>
      </c>
      <c r="B45" s="1"/>
      <c r="C45" s="7"/>
      <c r="D45" s="1"/>
      <c r="E45" s="1"/>
      <c r="F45" s="1"/>
      <c r="G45" s="8"/>
      <c r="H45" s="1"/>
      <c r="I45" s="1"/>
      <c r="J45" s="42">
        <f>SUM(J43:J44)</f>
        <v>2165336.497</v>
      </c>
      <c r="K45" s="1"/>
      <c r="L45" s="1"/>
      <c r="M45" s="1"/>
    </row>
    <row r="46" spans="1:13" ht="12.75">
      <c r="A46" s="1"/>
      <c r="B46" s="1"/>
      <c r="C46" s="7"/>
      <c r="D46" s="1"/>
      <c r="E46" s="1"/>
      <c r="F46" s="1"/>
      <c r="G46" s="8"/>
      <c r="H46" s="1"/>
      <c r="I46" s="1"/>
      <c r="J46" s="1"/>
      <c r="K46" s="1"/>
      <c r="L46" s="1"/>
      <c r="M46" s="1"/>
    </row>
    <row r="47" spans="1:13" ht="12.75">
      <c r="A47" s="1" t="s">
        <v>22</v>
      </c>
      <c r="B47" s="1"/>
      <c r="C47" s="7"/>
      <c r="D47" s="1"/>
      <c r="E47" s="1"/>
      <c r="F47" s="1"/>
      <c r="G47" s="8"/>
      <c r="H47" s="1"/>
      <c r="I47" s="1"/>
      <c r="J47" s="1"/>
      <c r="K47" s="1"/>
      <c r="L47" s="1"/>
      <c r="M47" s="1"/>
    </row>
    <row r="48" spans="1:12" s="1" customFormat="1" ht="12.75">
      <c r="A48" s="1" t="s">
        <v>679</v>
      </c>
      <c r="K48" s="72"/>
      <c r="L48" s="72"/>
    </row>
    <row r="49" spans="1:6" s="1" customFormat="1" ht="12.75">
      <c r="A49" s="1" t="s">
        <v>665</v>
      </c>
      <c r="F49" s="2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sheetProtection/>
  <mergeCells count="3">
    <mergeCell ref="A1:J1"/>
    <mergeCell ref="A2:J2"/>
    <mergeCell ref="A3:J3"/>
  </mergeCells>
  <printOptions/>
  <pageMargins left="0.75" right="0.75" top="0.74" bottom="0.75" header="0.5" footer="0.5"/>
  <pageSetup horizontalDpi="300" verticalDpi="300" orientation="portrait" paperSize="9" scale="85" r:id="rId1"/>
  <colBreaks count="1" manualBreakCount="1">
    <brk id="12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6.00390625" style="1" customWidth="1"/>
    <col min="2" max="2" width="19.57421875" style="2" customWidth="1"/>
    <col min="3" max="3" width="5.421875" style="4" bestFit="1" customWidth="1"/>
    <col min="4" max="4" width="2.00390625" style="2" customWidth="1"/>
    <col min="5" max="5" width="7.28125" style="2" bestFit="1" customWidth="1"/>
    <col min="6" max="6" width="4.421875" style="2" customWidth="1"/>
    <col min="7" max="7" width="2.00390625" style="5" bestFit="1" customWidth="1"/>
    <col min="8" max="8" width="5.57421875" style="2" bestFit="1" customWidth="1"/>
    <col min="9" max="9" width="4.57421875" style="2" bestFit="1" customWidth="1"/>
    <col min="10" max="10" width="6.57421875" style="2" customWidth="1"/>
    <col min="11" max="11" width="17.57421875" style="1" bestFit="1" customWidth="1"/>
    <col min="12" max="12" width="23.00390625" style="1" customWidth="1"/>
    <col min="13" max="13" width="0.13671875" style="1" customWidth="1"/>
    <col min="14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203" t="s">
        <v>164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">
      <c r="A3" s="203" t="s">
        <v>689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3:7" ht="12.75">
      <c r="C4" s="2"/>
      <c r="G4" s="2"/>
    </row>
    <row r="5" spans="1:12" ht="12.75">
      <c r="A5" s="3" t="s">
        <v>186</v>
      </c>
      <c r="L5" s="3">
        <f>SUM(K6:K10)</f>
        <v>693777.9</v>
      </c>
    </row>
    <row r="6" spans="1:12" ht="12.75">
      <c r="A6" s="1" t="s">
        <v>122</v>
      </c>
      <c r="K6" s="1">
        <f>E7*B7</f>
        <v>300000</v>
      </c>
      <c r="L6" s="3"/>
    </row>
    <row r="7" spans="2:12" ht="12.75">
      <c r="B7" s="6">
        <f>L23</f>
        <v>6000000</v>
      </c>
      <c r="C7" s="7" t="s">
        <v>175</v>
      </c>
      <c r="D7" s="1" t="s">
        <v>193</v>
      </c>
      <c r="E7" s="8">
        <v>0.05</v>
      </c>
      <c r="F7" s="2" t="s">
        <v>328</v>
      </c>
      <c r="L7" s="3"/>
    </row>
    <row r="8" spans="1:12" ht="12.75">
      <c r="A8" s="1" t="s">
        <v>46</v>
      </c>
      <c r="K8" s="1">
        <f>E9*B9</f>
        <v>60000</v>
      </c>
      <c r="L8" s="3"/>
    </row>
    <row r="9" spans="2:12" ht="12.75">
      <c r="B9" s="6">
        <f>L26</f>
        <v>300000</v>
      </c>
      <c r="C9" s="7" t="s">
        <v>191</v>
      </c>
      <c r="D9" s="1" t="s">
        <v>193</v>
      </c>
      <c r="E9" s="8">
        <v>0.2</v>
      </c>
      <c r="F9" s="2" t="s">
        <v>328</v>
      </c>
      <c r="L9" s="3"/>
    </row>
    <row r="10" spans="1:12" ht="12.75">
      <c r="A10" s="1" t="s">
        <v>123</v>
      </c>
      <c r="K10" s="1">
        <f>E11*B11</f>
        <v>333777.9</v>
      </c>
      <c r="L10" s="3"/>
    </row>
    <row r="11" spans="2:12" ht="12.75">
      <c r="B11" s="6">
        <f>L46</f>
        <v>6675558</v>
      </c>
      <c r="C11" s="7" t="s">
        <v>191</v>
      </c>
      <c r="D11" s="1" t="s">
        <v>193</v>
      </c>
      <c r="E11" s="8">
        <v>0.05</v>
      </c>
      <c r="F11" s="2" t="s">
        <v>328</v>
      </c>
      <c r="L11" s="3"/>
    </row>
    <row r="12" spans="2:12" ht="12.75">
      <c r="B12" s="9"/>
      <c r="C12" s="7"/>
      <c r="D12" s="1"/>
      <c r="E12" s="8"/>
      <c r="L12" s="3"/>
    </row>
    <row r="13" spans="1:12" ht="12.75">
      <c r="A13" s="3" t="s">
        <v>188</v>
      </c>
      <c r="B13" s="10"/>
      <c r="F13" s="4"/>
      <c r="L13" s="1">
        <f>(L29+L37+L39+L41+L43)/2</f>
        <v>187779</v>
      </c>
    </row>
    <row r="14" spans="2:12" ht="12.75">
      <c r="B14" s="1"/>
      <c r="C14" s="1"/>
      <c r="D14" s="1"/>
      <c r="E14" s="1"/>
      <c r="F14" s="1"/>
      <c r="G14" s="1"/>
      <c r="L14" s="3"/>
    </row>
    <row r="15" spans="1:12" ht="12.75">
      <c r="A15" s="3" t="s">
        <v>369</v>
      </c>
      <c r="L15" s="1">
        <f>E16*B16</f>
        <v>66755.58</v>
      </c>
    </row>
    <row r="16" spans="2:12" ht="12.75">
      <c r="B16" s="6">
        <f>L46</f>
        <v>6675558</v>
      </c>
      <c r="C16" s="7" t="s">
        <v>191</v>
      </c>
      <c r="D16" s="1" t="s">
        <v>193</v>
      </c>
      <c r="E16" s="8">
        <v>0.01</v>
      </c>
      <c r="F16" s="2" t="s">
        <v>328</v>
      </c>
      <c r="L16" s="3"/>
    </row>
    <row r="17" spans="2:12" ht="12.75">
      <c r="B17" s="9"/>
      <c r="C17" s="7"/>
      <c r="D17" s="1"/>
      <c r="E17" s="8"/>
      <c r="L17" s="3"/>
    </row>
    <row r="18" spans="1:12" ht="15.75">
      <c r="A18" s="11" t="s">
        <v>63</v>
      </c>
      <c r="B18" s="9"/>
      <c r="C18" s="7"/>
      <c r="D18" s="1"/>
      <c r="E18" s="8"/>
      <c r="L18" s="11">
        <f>SUM(L4:L15)</f>
        <v>948312.48</v>
      </c>
    </row>
    <row r="19" spans="1:12" ht="10.5" customHeight="1" thickBot="1">
      <c r="A19" s="12"/>
      <c r="B19" s="13"/>
      <c r="C19" s="14"/>
      <c r="D19" s="13"/>
      <c r="E19" s="13"/>
      <c r="F19" s="13"/>
      <c r="G19" s="15"/>
      <c r="H19" s="13"/>
      <c r="I19" s="13"/>
      <c r="J19" s="13"/>
      <c r="K19" s="16"/>
      <c r="L19" s="17"/>
    </row>
    <row r="20" spans="11:12" ht="12.75">
      <c r="K20" s="9"/>
      <c r="L20" s="3"/>
    </row>
    <row r="21" spans="1:12" ht="15">
      <c r="A21" s="18" t="s">
        <v>382</v>
      </c>
      <c r="L21" s="3"/>
    </row>
    <row r="22" spans="1:12" ht="15">
      <c r="A22" s="18"/>
      <c r="K22" s="67"/>
      <c r="L22" s="165"/>
    </row>
    <row r="23" spans="1:12" ht="12.75">
      <c r="A23" s="3" t="s">
        <v>189</v>
      </c>
      <c r="K23" s="67"/>
      <c r="L23" s="165">
        <f>H24*E24*B24</f>
        <v>6000000</v>
      </c>
    </row>
    <row r="24" spans="2:12" ht="12.75">
      <c r="B24" s="9">
        <v>2000</v>
      </c>
      <c r="C24" s="4" t="s">
        <v>91</v>
      </c>
      <c r="D24" s="2" t="s">
        <v>193</v>
      </c>
      <c r="E24" s="68">
        <v>40</v>
      </c>
      <c r="F24" s="104" t="s">
        <v>69</v>
      </c>
      <c r="G24" s="108" t="s">
        <v>193</v>
      </c>
      <c r="H24" s="104">
        <v>75</v>
      </c>
      <c r="I24" s="2" t="s">
        <v>70</v>
      </c>
      <c r="K24" s="67"/>
      <c r="L24" s="67"/>
    </row>
    <row r="25" spans="2:12" ht="12.75">
      <c r="B25" s="9"/>
      <c r="E25" s="6"/>
      <c r="K25" s="67"/>
      <c r="L25" s="67"/>
    </row>
    <row r="26" spans="1:12" ht="12.75">
      <c r="A26" s="3" t="s">
        <v>71</v>
      </c>
      <c r="K26" s="67"/>
      <c r="L26" s="165">
        <f>SUM(K27:K27)</f>
        <v>300000</v>
      </c>
    </row>
    <row r="27" spans="2:12" ht="12.75">
      <c r="B27" s="8">
        <f>L23</f>
        <v>6000000</v>
      </c>
      <c r="D27" s="2" t="s">
        <v>193</v>
      </c>
      <c r="E27" s="6">
        <v>0.05</v>
      </c>
      <c r="F27" s="5" t="s">
        <v>328</v>
      </c>
      <c r="G27" s="5" t="s">
        <v>191</v>
      </c>
      <c r="K27" s="101">
        <f>E27*B27</f>
        <v>300000</v>
      </c>
      <c r="L27" s="67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67"/>
      <c r="L28" s="67"/>
    </row>
    <row r="29" spans="1:12" ht="12.75">
      <c r="A29" s="3" t="s">
        <v>190</v>
      </c>
      <c r="K29" s="67"/>
      <c r="L29" s="165">
        <f>SUM(K30:K35)</f>
        <v>363808</v>
      </c>
    </row>
    <row r="30" spans="1:12" ht="13.5" customHeight="1">
      <c r="A30" s="1" t="s">
        <v>72</v>
      </c>
      <c r="K30" s="67">
        <f>E31*B31</f>
        <v>10000</v>
      </c>
      <c r="L30" s="67"/>
    </row>
    <row r="31" spans="2:12" ht="12.75">
      <c r="B31" s="9">
        <v>2000</v>
      </c>
      <c r="C31" s="4" t="s">
        <v>110</v>
      </c>
      <c r="D31" s="2" t="s">
        <v>193</v>
      </c>
      <c r="E31" s="105">
        <v>5</v>
      </c>
      <c r="F31" s="104" t="s">
        <v>362</v>
      </c>
      <c r="G31" s="108" t="s">
        <v>191</v>
      </c>
      <c r="H31" s="104"/>
      <c r="I31" s="104"/>
      <c r="K31" s="67"/>
      <c r="L31" s="67"/>
    </row>
    <row r="32" spans="1:12" ht="12.75">
      <c r="A32" s="1" t="s">
        <v>73</v>
      </c>
      <c r="E32" s="106"/>
      <c r="F32" s="104"/>
      <c r="G32" s="108"/>
      <c r="H32" s="104"/>
      <c r="I32" s="104"/>
      <c r="K32" s="67">
        <f>E33*B33</f>
        <v>13608</v>
      </c>
      <c r="L32" s="67"/>
    </row>
    <row r="33" spans="2:12" ht="12.75">
      <c r="B33" s="9">
        <v>1134</v>
      </c>
      <c r="C33" s="4" t="s">
        <v>110</v>
      </c>
      <c r="D33" s="2" t="s">
        <v>193</v>
      </c>
      <c r="E33" s="105">
        <v>12</v>
      </c>
      <c r="F33" s="104" t="s">
        <v>362</v>
      </c>
      <c r="G33" s="108" t="s">
        <v>191</v>
      </c>
      <c r="H33" s="104"/>
      <c r="I33" s="104"/>
      <c r="K33" s="67"/>
      <c r="L33" s="67"/>
    </row>
    <row r="34" spans="1:12" ht="12.75">
      <c r="A34" s="1" t="s">
        <v>165</v>
      </c>
      <c r="E34" s="106"/>
      <c r="F34" s="104"/>
      <c r="G34" s="108"/>
      <c r="H34" s="104"/>
      <c r="I34" s="104"/>
      <c r="K34" s="67">
        <f>H35*E35*B35</f>
        <v>340200</v>
      </c>
      <c r="L34" s="67"/>
    </row>
    <row r="35" spans="2:12" ht="12.75">
      <c r="B35" s="9">
        <v>1134</v>
      </c>
      <c r="C35" s="4" t="s">
        <v>110</v>
      </c>
      <c r="D35" s="2" t="s">
        <v>193</v>
      </c>
      <c r="E35" s="105">
        <v>5</v>
      </c>
      <c r="F35" s="104" t="s">
        <v>363</v>
      </c>
      <c r="G35" s="108" t="s">
        <v>222</v>
      </c>
      <c r="H35" s="107">
        <v>60</v>
      </c>
      <c r="I35" s="104" t="s">
        <v>346</v>
      </c>
      <c r="K35" s="67"/>
      <c r="L35" s="67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67"/>
      <c r="L36" s="67"/>
    </row>
    <row r="37" spans="1:12" ht="12.75">
      <c r="A37" s="3" t="s">
        <v>66</v>
      </c>
      <c r="K37" s="67"/>
      <c r="L37" s="191">
        <v>4000</v>
      </c>
    </row>
    <row r="38" spans="1:12" ht="12.75">
      <c r="A38" s="3"/>
      <c r="K38" s="67"/>
      <c r="L38" s="192"/>
    </row>
    <row r="39" spans="1:12" ht="12.75">
      <c r="A39" s="3" t="s">
        <v>498</v>
      </c>
      <c r="K39" s="67"/>
      <c r="L39" s="191">
        <v>2500</v>
      </c>
    </row>
    <row r="40" spans="1:12" ht="12.75">
      <c r="A40" s="3"/>
      <c r="K40" s="67"/>
      <c r="L40" s="192"/>
    </row>
    <row r="41" spans="1:12" ht="12.75">
      <c r="A41" s="3" t="s">
        <v>120</v>
      </c>
      <c r="K41" s="67"/>
      <c r="L41" s="191">
        <v>2500</v>
      </c>
    </row>
    <row r="42" spans="1:12" ht="12.75">
      <c r="A42" s="3"/>
      <c r="K42" s="67"/>
      <c r="L42" s="192"/>
    </row>
    <row r="43" spans="1:12" ht="12.75">
      <c r="A43" s="3" t="s">
        <v>121</v>
      </c>
      <c r="K43" s="67"/>
      <c r="L43" s="191">
        <v>2750</v>
      </c>
    </row>
    <row r="44" spans="1:12" ht="12.75">
      <c r="A44" s="3"/>
      <c r="K44" s="67"/>
      <c r="L44" s="67"/>
    </row>
    <row r="45" spans="1:12" ht="12.75">
      <c r="A45" s="3"/>
      <c r="K45" s="67"/>
      <c r="L45" s="67"/>
    </row>
    <row r="46" spans="1:12" ht="15">
      <c r="A46" s="24" t="s">
        <v>147</v>
      </c>
      <c r="K46" s="67"/>
      <c r="L46" s="165">
        <f>SUM(L23:L44)</f>
        <v>6675558</v>
      </c>
    </row>
    <row r="48" spans="1:7" ht="12.75">
      <c r="A48" s="1" t="s">
        <v>124</v>
      </c>
      <c r="B48" s="1"/>
      <c r="C48" s="2"/>
      <c r="G48" s="2"/>
    </row>
    <row r="49" spans="2:7" ht="6" customHeight="1">
      <c r="B49" s="1"/>
      <c r="C49" s="2"/>
      <c r="G49" s="2"/>
    </row>
    <row r="50" spans="1:10" ht="12.75">
      <c r="A50" s="1" t="s">
        <v>125</v>
      </c>
      <c r="B50" s="1"/>
      <c r="C50" s="1"/>
      <c r="D50" s="1"/>
      <c r="E50" s="1"/>
      <c r="F50" s="1"/>
      <c r="G50" s="2"/>
      <c r="H50" s="1"/>
      <c r="I50" s="1"/>
      <c r="J50" s="1"/>
    </row>
    <row r="51" spans="2:10" ht="12.75">
      <c r="B51" s="1" t="s">
        <v>100</v>
      </c>
      <c r="C51" s="1"/>
      <c r="D51" s="1"/>
      <c r="E51" s="1"/>
      <c r="F51" s="1"/>
      <c r="G51" s="2"/>
      <c r="H51" s="1"/>
      <c r="I51" s="1"/>
      <c r="J51" s="1"/>
    </row>
    <row r="52" spans="2:10" ht="12.75">
      <c r="B52" s="1" t="s">
        <v>42</v>
      </c>
      <c r="C52" s="1"/>
      <c r="D52" s="1"/>
      <c r="E52" s="1"/>
      <c r="F52" s="1"/>
      <c r="G52" s="2"/>
      <c r="H52" s="1"/>
      <c r="I52" s="1"/>
      <c r="J52" s="1"/>
    </row>
    <row r="53" spans="2:7" ht="12.75">
      <c r="B53" s="1" t="s">
        <v>99</v>
      </c>
      <c r="C53" s="2"/>
      <c r="G53" s="2"/>
    </row>
    <row r="54" spans="2:7" ht="6" customHeight="1">
      <c r="B54" s="1"/>
      <c r="C54" s="2"/>
      <c r="G54" s="2"/>
    </row>
    <row r="55" spans="2:7" ht="12.75">
      <c r="B55" s="1"/>
      <c r="C55" s="2"/>
      <c r="G55" s="2"/>
    </row>
    <row r="56" spans="2:7" ht="12.75">
      <c r="B56" s="1"/>
      <c r="C56" s="2"/>
      <c r="G56" s="2"/>
    </row>
    <row r="57" spans="2:7" ht="12.75">
      <c r="B57" s="1"/>
      <c r="C57" s="2"/>
      <c r="G57" s="2"/>
    </row>
  </sheetData>
  <sheetProtection/>
  <mergeCells count="3">
    <mergeCell ref="A2:M2"/>
    <mergeCell ref="A3:M3"/>
    <mergeCell ref="A1:M1"/>
  </mergeCells>
  <printOptions/>
  <pageMargins left="0.5511811023622047" right="0.15748031496062992" top="0.5905511811023623" bottom="0.5905511811023623" header="0" footer="0"/>
  <pageSetup horizontalDpi="360" verticalDpi="36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3">
      <selection activeCell="N36" sqref="N36"/>
    </sheetView>
  </sheetViews>
  <sheetFormatPr defaultColWidth="9.140625" defaultRowHeight="12.75"/>
  <cols>
    <col min="1" max="1" width="5.421875" style="1" customWidth="1"/>
    <col min="2" max="2" width="12.00390625" style="1" customWidth="1"/>
    <col min="3" max="5" width="9.140625" style="1" customWidth="1"/>
    <col min="6" max="6" width="8.140625" style="1" customWidth="1"/>
    <col min="7" max="7" width="3.7109375" style="1" hidden="1" customWidth="1"/>
    <col min="8" max="8" width="19.140625" style="1" customWidth="1"/>
    <col min="9" max="9" width="0.42578125" style="1" customWidth="1"/>
    <col min="10" max="10" width="22.140625" style="1" customWidth="1"/>
    <col min="11" max="11" width="3.00390625" style="1" customWidth="1"/>
    <col min="12" max="12" width="7.00390625" style="1" customWidth="1"/>
    <col min="13" max="13" width="4.140625" style="1" customWidth="1"/>
    <col min="14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119"/>
      <c r="L1" s="119"/>
      <c r="M1" s="119"/>
    </row>
    <row r="2" spans="1:13" ht="15">
      <c r="A2" s="203" t="s">
        <v>386</v>
      </c>
      <c r="B2" s="203"/>
      <c r="C2" s="203"/>
      <c r="D2" s="203"/>
      <c r="E2" s="203"/>
      <c r="F2" s="203"/>
      <c r="G2" s="203"/>
      <c r="H2" s="203"/>
      <c r="I2" s="203"/>
      <c r="J2" s="203"/>
      <c r="K2" s="119"/>
      <c r="L2" s="119"/>
      <c r="M2" s="119"/>
    </row>
    <row r="3" spans="1:13" ht="15">
      <c r="A3" s="203" t="s">
        <v>692</v>
      </c>
      <c r="B3" s="203"/>
      <c r="C3" s="203"/>
      <c r="D3" s="203"/>
      <c r="E3" s="203"/>
      <c r="F3" s="203"/>
      <c r="G3" s="203"/>
      <c r="H3" s="203"/>
      <c r="I3" s="203"/>
      <c r="J3" s="203"/>
      <c r="K3" s="119"/>
      <c r="L3" s="119"/>
      <c r="M3" s="119"/>
    </row>
    <row r="4" spans="1:13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3:12" ht="15">
      <c r="C6" s="7"/>
      <c r="G6" s="8"/>
      <c r="K6" s="26"/>
      <c r="L6" s="26"/>
    </row>
    <row r="7" spans="1:10" ht="12.75">
      <c r="A7" s="3" t="s">
        <v>387</v>
      </c>
      <c r="C7" s="7"/>
      <c r="G7" s="8"/>
      <c r="J7" s="43">
        <f>B8*E8</f>
        <v>21750</v>
      </c>
    </row>
    <row r="8" spans="2:10" ht="12.75">
      <c r="B8" s="9">
        <v>7.25</v>
      </c>
      <c r="C8" s="7" t="s">
        <v>204</v>
      </c>
      <c r="D8" s="1" t="s">
        <v>193</v>
      </c>
      <c r="E8" s="101">
        <v>3000</v>
      </c>
      <c r="F8" s="1" t="s">
        <v>328</v>
      </c>
      <c r="G8" s="8" t="s">
        <v>191</v>
      </c>
      <c r="J8" s="43"/>
    </row>
    <row r="9" spans="1:10" ht="12.75">
      <c r="A9" s="3" t="s">
        <v>177</v>
      </c>
      <c r="C9" s="7"/>
      <c r="G9" s="8"/>
      <c r="J9" s="43">
        <f>SUM(H10:H12)</f>
        <v>441936.80000000005</v>
      </c>
    </row>
    <row r="10" spans="1:10" ht="12.75">
      <c r="A10" s="1" t="s">
        <v>274</v>
      </c>
      <c r="C10" s="7"/>
      <c r="G10" s="8"/>
      <c r="H10" s="9">
        <v>325659.32</v>
      </c>
      <c r="J10" s="43"/>
    </row>
    <row r="11" spans="1:10" ht="12.75">
      <c r="A11" s="1" t="s">
        <v>388</v>
      </c>
      <c r="C11" s="7"/>
      <c r="G11" s="8"/>
      <c r="H11" s="9">
        <v>16349.13</v>
      </c>
      <c r="J11" s="43"/>
    </row>
    <row r="12" spans="1:10" ht="12.75">
      <c r="A12" s="1" t="s">
        <v>389</v>
      </c>
      <c r="C12" s="7"/>
      <c r="G12" s="8"/>
      <c r="H12" s="9">
        <v>99928.35</v>
      </c>
      <c r="J12" s="43"/>
    </row>
    <row r="13" spans="1:10" ht="12.75">
      <c r="A13" s="3" t="s">
        <v>390</v>
      </c>
      <c r="B13" s="3"/>
      <c r="C13" s="7"/>
      <c r="G13" s="8"/>
      <c r="H13" s="9"/>
      <c r="J13" s="47">
        <v>14684.19</v>
      </c>
    </row>
    <row r="14" spans="1:10" ht="12.75">
      <c r="A14" s="3" t="s">
        <v>391</v>
      </c>
      <c r="B14" s="3"/>
      <c r="C14" s="7"/>
      <c r="G14" s="8"/>
      <c r="H14" s="9"/>
      <c r="J14" s="47">
        <v>16445.48</v>
      </c>
    </row>
    <row r="15" spans="1:10" ht="12.75">
      <c r="A15" s="3" t="s">
        <v>19</v>
      </c>
      <c r="C15" s="7"/>
      <c r="G15" s="8"/>
      <c r="J15" s="57">
        <f>H16+H17+H18+H19+H20+H21+H22+H23+H24+H25+H26+H27+H28+H29+H30+H31+H32+H33+H34+H35+H36+H37+H38+H39</f>
        <v>636208</v>
      </c>
    </row>
    <row r="16" spans="1:8" ht="12.75">
      <c r="A16" s="1" t="s">
        <v>392</v>
      </c>
      <c r="C16" s="7"/>
      <c r="G16" s="8"/>
      <c r="H16" s="9">
        <v>15187</v>
      </c>
    </row>
    <row r="17" spans="1:10" ht="12.75">
      <c r="A17" s="1" t="s">
        <v>629</v>
      </c>
      <c r="C17" s="7"/>
      <c r="G17" s="8"/>
      <c r="H17" s="9">
        <v>13239</v>
      </c>
      <c r="J17" s="43"/>
    </row>
    <row r="18" spans="1:10" ht="12.75">
      <c r="A18" s="1" t="s">
        <v>638</v>
      </c>
      <c r="B18" s="1" t="s">
        <v>393</v>
      </c>
      <c r="C18" s="7"/>
      <c r="G18" s="8"/>
      <c r="H18" s="9">
        <v>20579</v>
      </c>
      <c r="J18" s="44"/>
    </row>
    <row r="19" spans="1:10" ht="12.75">
      <c r="A19" s="1" t="s">
        <v>631</v>
      </c>
      <c r="C19" s="7"/>
      <c r="G19" s="8"/>
      <c r="H19" s="9">
        <v>4720</v>
      </c>
      <c r="J19" s="44"/>
    </row>
    <row r="20" spans="1:10" ht="12.75">
      <c r="A20" s="1" t="s">
        <v>632</v>
      </c>
      <c r="H20" s="9">
        <v>112785</v>
      </c>
      <c r="J20" s="44"/>
    </row>
    <row r="21" spans="1:12" ht="12.75">
      <c r="A21" s="1" t="s">
        <v>633</v>
      </c>
      <c r="C21" s="7"/>
      <c r="G21" s="8"/>
      <c r="H21" s="9">
        <v>6443</v>
      </c>
      <c r="J21" s="44"/>
      <c r="L21"/>
    </row>
    <row r="22" spans="1:12" ht="12.75">
      <c r="A22" s="1" t="s">
        <v>634</v>
      </c>
      <c r="C22" s="7"/>
      <c r="G22" s="8"/>
      <c r="H22" s="9">
        <v>179124</v>
      </c>
      <c r="J22" s="44"/>
      <c r="L22"/>
    </row>
    <row r="23" spans="1:12" ht="12.75">
      <c r="A23" s="1" t="s">
        <v>394</v>
      </c>
      <c r="C23" s="7"/>
      <c r="G23" s="8"/>
      <c r="H23" s="9">
        <v>7740</v>
      </c>
      <c r="J23" s="44"/>
      <c r="L23"/>
    </row>
    <row r="24" spans="1:12" ht="12.75">
      <c r="A24" s="1" t="s">
        <v>636</v>
      </c>
      <c r="C24" s="7"/>
      <c r="G24" s="8"/>
      <c r="H24" s="9">
        <v>9310</v>
      </c>
      <c r="J24" s="44"/>
      <c r="L24"/>
    </row>
    <row r="25" spans="1:12" ht="12.75">
      <c r="A25" s="1" t="s">
        <v>412</v>
      </c>
      <c r="B25" s="6"/>
      <c r="C25" s="7"/>
      <c r="E25" s="36"/>
      <c r="F25" s="7"/>
      <c r="G25" s="8"/>
      <c r="H25" s="9">
        <v>2832</v>
      </c>
      <c r="J25" s="44"/>
      <c r="L25"/>
    </row>
    <row r="26" spans="1:12" ht="12.75">
      <c r="A26" s="1" t="s">
        <v>637</v>
      </c>
      <c r="C26" s="7"/>
      <c r="G26" s="8"/>
      <c r="H26" s="9">
        <v>60277</v>
      </c>
      <c r="J26" s="44"/>
      <c r="L26"/>
    </row>
    <row r="27" spans="1:12" ht="12.75">
      <c r="A27" s="1" t="s">
        <v>395</v>
      </c>
      <c r="C27" s="7"/>
      <c r="G27" s="8"/>
      <c r="H27" s="9">
        <v>2973</v>
      </c>
      <c r="J27" s="44"/>
      <c r="L27"/>
    </row>
    <row r="28" spans="1:12" ht="12.75">
      <c r="A28" s="1" t="s">
        <v>396</v>
      </c>
      <c r="B28" s="6"/>
      <c r="C28" s="7"/>
      <c r="D28" s="6"/>
      <c r="E28" s="20"/>
      <c r="F28" s="7"/>
      <c r="G28" s="8"/>
      <c r="H28" s="9">
        <v>13970</v>
      </c>
      <c r="I28" s="6"/>
      <c r="J28" s="44"/>
      <c r="L28"/>
    </row>
    <row r="29" spans="1:12" ht="12.75">
      <c r="A29" s="1" t="s">
        <v>79</v>
      </c>
      <c r="C29" s="7"/>
      <c r="G29" s="8"/>
      <c r="H29" s="9">
        <v>885</v>
      </c>
      <c r="J29" s="44"/>
      <c r="L29"/>
    </row>
    <row r="30" spans="1:12" ht="12.75">
      <c r="A30" s="1" t="s">
        <v>397</v>
      </c>
      <c r="C30" s="7"/>
      <c r="G30" s="8"/>
      <c r="H30" s="9">
        <v>5546</v>
      </c>
      <c r="J30" s="44"/>
      <c r="L30"/>
    </row>
    <row r="31" spans="1:12" ht="12.75">
      <c r="A31" s="1" t="s">
        <v>639</v>
      </c>
      <c r="C31" s="7"/>
      <c r="G31" s="8"/>
      <c r="H31" s="9">
        <v>28497</v>
      </c>
      <c r="J31" s="44"/>
      <c r="L31"/>
    </row>
    <row r="32" spans="1:12" ht="12.75">
      <c r="A32" s="1" t="s">
        <v>399</v>
      </c>
      <c r="C32" s="7"/>
      <c r="G32" s="8"/>
      <c r="H32" s="9">
        <v>5062</v>
      </c>
      <c r="J32" s="44"/>
      <c r="L32"/>
    </row>
    <row r="33" spans="1:12" ht="12.75">
      <c r="A33" s="1" t="s">
        <v>583</v>
      </c>
      <c r="C33" s="7"/>
      <c r="G33" s="8"/>
      <c r="H33" s="9">
        <v>4500</v>
      </c>
      <c r="J33"/>
      <c r="L33"/>
    </row>
    <row r="34" spans="1:12" ht="12.75">
      <c r="A34" s="1" t="s">
        <v>584</v>
      </c>
      <c r="C34" s="7"/>
      <c r="G34" s="8"/>
      <c r="H34" s="9">
        <v>35695</v>
      </c>
      <c r="J34"/>
      <c r="L34"/>
    </row>
    <row r="35" spans="1:12" ht="12.75">
      <c r="A35" s="1" t="s">
        <v>401</v>
      </c>
      <c r="B35" s="9"/>
      <c r="C35" s="7"/>
      <c r="E35" s="36"/>
      <c r="F35" s="7"/>
      <c r="G35" s="8"/>
      <c r="H35" s="9">
        <v>2518</v>
      </c>
      <c r="J35"/>
      <c r="L35"/>
    </row>
    <row r="36" spans="1:12" ht="12.75">
      <c r="A36" s="1" t="s">
        <v>402</v>
      </c>
      <c r="B36" s="9"/>
      <c r="C36" s="7"/>
      <c r="E36" s="36"/>
      <c r="F36" s="7"/>
      <c r="G36" s="8"/>
      <c r="H36" s="9">
        <v>4950</v>
      </c>
      <c r="J36" s="44" t="s">
        <v>191</v>
      </c>
      <c r="L36"/>
    </row>
    <row r="37" spans="1:10" ht="12.75">
      <c r="A37" s="1" t="s">
        <v>582</v>
      </c>
      <c r="B37" s="9"/>
      <c r="C37" s="7"/>
      <c r="E37" s="36"/>
      <c r="F37" s="7"/>
      <c r="G37" s="8"/>
      <c r="H37" s="9">
        <v>48000</v>
      </c>
      <c r="J37" s="44"/>
    </row>
    <row r="38" spans="1:11" s="73" customFormat="1" ht="12.75">
      <c r="A38" s="65" t="s">
        <v>75</v>
      </c>
      <c r="B38" s="65"/>
      <c r="C38" s="70"/>
      <c r="D38" s="71"/>
      <c r="E38" s="99"/>
      <c r="F38" s="70"/>
      <c r="G38" s="72"/>
      <c r="H38" s="56">
        <v>1376</v>
      </c>
      <c r="J38" s="117"/>
      <c r="K38" s="118"/>
    </row>
    <row r="39" spans="1:10" ht="12.75">
      <c r="A39" s="180" t="s">
        <v>627</v>
      </c>
      <c r="B39" s="65"/>
      <c r="C39" s="70"/>
      <c r="D39" s="71"/>
      <c r="E39" s="99"/>
      <c r="F39" s="70"/>
      <c r="G39" s="8"/>
      <c r="H39" s="9">
        <v>50000</v>
      </c>
      <c r="J39" s="44"/>
    </row>
    <row r="40" spans="1:10" s="198" customFormat="1" ht="12.75">
      <c r="A40" s="198" t="s">
        <v>717</v>
      </c>
      <c r="C40" s="199"/>
      <c r="E40" s="200"/>
      <c r="F40" s="199"/>
      <c r="G40" s="201"/>
      <c r="J40" s="202"/>
    </row>
    <row r="41" spans="1:10" ht="12.75">
      <c r="A41" s="3" t="s">
        <v>557</v>
      </c>
      <c r="C41" s="7"/>
      <c r="G41" s="8"/>
      <c r="J41" s="43">
        <f>(J15+J14+J13+J9+J7)*0.1</f>
        <v>113102.447</v>
      </c>
    </row>
    <row r="42" spans="1:10" ht="12.75">
      <c r="A42" s="3"/>
      <c r="C42" s="7"/>
      <c r="G42" s="8"/>
      <c r="J42" s="43"/>
    </row>
    <row r="43" spans="1:10" ht="12.75">
      <c r="A43" s="3" t="s">
        <v>183</v>
      </c>
      <c r="C43" s="7"/>
      <c r="G43" s="8"/>
      <c r="J43" s="43">
        <f>SUM(J7:J41)</f>
        <v>1244126.917</v>
      </c>
    </row>
    <row r="44" spans="1:11" ht="12.75">
      <c r="A44" s="3" t="s">
        <v>184</v>
      </c>
      <c r="C44" s="7"/>
      <c r="G44" s="8"/>
      <c r="J44" s="43">
        <f>'60 ZEYİSL'!L18</f>
        <v>1365080.48</v>
      </c>
      <c r="K44" s="43"/>
    </row>
    <row r="45" spans="1:10" ht="15">
      <c r="A45" s="24" t="s">
        <v>185</v>
      </c>
      <c r="C45" s="7"/>
      <c r="G45" s="8"/>
      <c r="J45" s="42">
        <f>SUM(J43:J44)</f>
        <v>2609207.397</v>
      </c>
    </row>
    <row r="46" spans="3:7" ht="12.75">
      <c r="C46" s="7"/>
      <c r="G46" s="8"/>
    </row>
    <row r="47" spans="1:7" ht="12.75">
      <c r="A47" s="1" t="s">
        <v>22</v>
      </c>
      <c r="C47" s="7"/>
      <c r="G47" s="8"/>
    </row>
    <row r="48" spans="1:12" ht="12.75">
      <c r="A48" s="1" t="s">
        <v>679</v>
      </c>
      <c r="K48" s="72"/>
      <c r="L48" s="72"/>
    </row>
    <row r="49" spans="1:6" ht="12.75">
      <c r="A49" s="1" t="s">
        <v>665</v>
      </c>
      <c r="F49" s="2"/>
    </row>
    <row r="50" spans="2:7" ht="12.75">
      <c r="B50" s="1" t="s">
        <v>191</v>
      </c>
      <c r="G50" s="2"/>
    </row>
  </sheetData>
  <sheetProtection/>
  <mergeCells count="3">
    <mergeCell ref="A1:J1"/>
    <mergeCell ref="A2:J2"/>
    <mergeCell ref="A3:J3"/>
  </mergeCells>
  <printOptions/>
  <pageMargins left="0.35433070866141736" right="0" top="0.5905511811023623" bottom="0.3937007874015748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8515625" style="1" customWidth="1"/>
    <col min="2" max="2" width="15.421875" style="1" customWidth="1"/>
    <col min="3" max="3" width="9.140625" style="1" customWidth="1"/>
    <col min="4" max="4" width="2.00390625" style="1" bestFit="1" customWidth="1"/>
    <col min="5" max="5" width="5.57421875" style="1" bestFit="1" customWidth="1"/>
    <col min="6" max="6" width="4.00390625" style="1" bestFit="1" customWidth="1"/>
    <col min="7" max="7" width="2.00390625" style="1" bestFit="1" customWidth="1"/>
    <col min="8" max="8" width="5.57421875" style="1" bestFit="1" customWidth="1"/>
    <col min="9" max="9" width="5.00390625" style="1" bestFit="1" customWidth="1"/>
    <col min="10" max="10" width="9.140625" style="1" customWidth="1"/>
    <col min="11" max="11" width="11.140625" style="1" customWidth="1"/>
    <col min="12" max="12" width="27.8515625" style="1" customWidth="1"/>
    <col min="13" max="16384" width="9.140625" style="1" customWidth="1"/>
  </cols>
  <sheetData>
    <row r="1" spans="1:12" ht="15.7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5.75">
      <c r="A2" s="214" t="s">
        <v>321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.75">
      <c r="A3" s="214" t="s">
        <v>689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3" t="s">
        <v>186</v>
      </c>
      <c r="B5" s="2"/>
      <c r="C5" s="4"/>
      <c r="D5" s="2"/>
      <c r="E5" s="2"/>
      <c r="F5" s="2"/>
      <c r="G5" s="5"/>
      <c r="H5" s="2"/>
      <c r="I5" s="2"/>
      <c r="J5" s="2"/>
      <c r="L5" s="3">
        <f>SUM(K6:K10)</f>
        <v>1035542.9</v>
      </c>
    </row>
    <row r="6" spans="1:19" ht="15">
      <c r="A6" s="1" t="s">
        <v>122</v>
      </c>
      <c r="B6" s="2"/>
      <c r="C6" s="4"/>
      <c r="D6" s="2"/>
      <c r="E6" s="2"/>
      <c r="F6" s="2"/>
      <c r="G6" s="5"/>
      <c r="H6" s="26"/>
      <c r="I6" s="26"/>
      <c r="J6" s="26"/>
      <c r="K6" s="95">
        <f>B7*E7</f>
        <v>450000</v>
      </c>
      <c r="L6" s="26"/>
      <c r="M6" s="26"/>
      <c r="N6" s="26"/>
      <c r="O6" s="26"/>
      <c r="P6" s="26"/>
      <c r="Q6" s="26"/>
      <c r="R6" s="26"/>
      <c r="S6" s="26"/>
    </row>
    <row r="7" spans="2:12" ht="12.75">
      <c r="B7" s="6">
        <f>L23</f>
        <v>9000000</v>
      </c>
      <c r="C7" s="7" t="s">
        <v>175</v>
      </c>
      <c r="D7" s="1" t="s">
        <v>193</v>
      </c>
      <c r="E7" s="8">
        <v>0.05</v>
      </c>
      <c r="F7" s="2" t="s">
        <v>328</v>
      </c>
      <c r="G7" s="5"/>
      <c r="H7" s="2"/>
      <c r="I7" s="2"/>
      <c r="J7" s="2"/>
      <c r="L7" s="3"/>
    </row>
    <row r="8" spans="1:12" ht="15">
      <c r="A8" s="1" t="s">
        <v>46</v>
      </c>
      <c r="B8" s="2"/>
      <c r="C8" s="4"/>
      <c r="D8" s="2"/>
      <c r="E8" s="2"/>
      <c r="F8" s="2"/>
      <c r="G8" s="5"/>
      <c r="H8" s="2"/>
      <c r="I8" s="169"/>
      <c r="J8" s="2"/>
      <c r="K8" s="1">
        <f>E9*B9</f>
        <v>90000</v>
      </c>
      <c r="L8" s="3"/>
    </row>
    <row r="9" spans="2:12" ht="12.75">
      <c r="B9" s="6">
        <f>L26</f>
        <v>450000</v>
      </c>
      <c r="C9" s="7" t="s">
        <v>191</v>
      </c>
      <c r="D9" s="1" t="s">
        <v>193</v>
      </c>
      <c r="E9" s="8">
        <v>0.2</v>
      </c>
      <c r="F9" s="2" t="s">
        <v>328</v>
      </c>
      <c r="G9" s="5"/>
      <c r="H9" s="2"/>
      <c r="I9" s="2"/>
      <c r="J9" s="2"/>
      <c r="L9" s="3"/>
    </row>
    <row r="10" spans="1:12" ht="12.75">
      <c r="A10" s="1" t="s">
        <v>123</v>
      </c>
      <c r="B10" s="2"/>
      <c r="C10" s="4"/>
      <c r="D10" s="2"/>
      <c r="E10" s="2"/>
      <c r="F10" s="2"/>
      <c r="G10" s="5"/>
      <c r="H10" s="2"/>
      <c r="I10" s="2"/>
      <c r="J10" s="2"/>
      <c r="K10" s="1">
        <f>E11*B11</f>
        <v>495542.9</v>
      </c>
      <c r="L10" s="3"/>
    </row>
    <row r="11" spans="2:12" ht="12.75">
      <c r="B11" s="6">
        <f>L46</f>
        <v>9910858</v>
      </c>
      <c r="C11" s="7" t="s">
        <v>191</v>
      </c>
      <c r="D11" s="1" t="s">
        <v>193</v>
      </c>
      <c r="E11" s="8">
        <v>0.05</v>
      </c>
      <c r="F11" s="2" t="s">
        <v>328</v>
      </c>
      <c r="G11" s="5"/>
      <c r="H11" s="2"/>
      <c r="I11" s="2"/>
      <c r="J11" s="2"/>
      <c r="L11" s="3"/>
    </row>
    <row r="12" spans="2:12" ht="12.75">
      <c r="B12" s="9"/>
      <c r="C12" s="7"/>
      <c r="E12" s="8"/>
      <c r="F12" s="2"/>
      <c r="G12" s="5"/>
      <c r="H12" s="2"/>
      <c r="I12" s="2"/>
      <c r="J12" s="2"/>
      <c r="L12" s="3"/>
    </row>
    <row r="13" spans="1:12" ht="12.75">
      <c r="A13" s="3" t="s">
        <v>188</v>
      </c>
      <c r="B13" s="10"/>
      <c r="C13" s="4"/>
      <c r="D13" s="2"/>
      <c r="E13" s="2"/>
      <c r="F13" s="4"/>
      <c r="G13" s="5"/>
      <c r="H13" s="2"/>
      <c r="I13" s="2"/>
      <c r="J13" s="2"/>
      <c r="L13" s="1">
        <f>(L29+L37+L39+L41+L43)/2</f>
        <v>230429</v>
      </c>
    </row>
    <row r="14" spans="8:12" ht="12.75">
      <c r="H14" s="2"/>
      <c r="I14" s="2"/>
      <c r="J14" s="2"/>
      <c r="L14" s="3"/>
    </row>
    <row r="15" spans="1:12" ht="12.75">
      <c r="A15" s="3" t="s">
        <v>369</v>
      </c>
      <c r="B15" s="2"/>
      <c r="C15" s="4"/>
      <c r="D15" s="2"/>
      <c r="E15" s="2"/>
      <c r="F15" s="2"/>
      <c r="G15" s="5"/>
      <c r="H15" s="2"/>
      <c r="I15" s="2"/>
      <c r="J15" s="2"/>
      <c r="L15" s="1">
        <f>E16*B16</f>
        <v>99108.58</v>
      </c>
    </row>
    <row r="16" spans="2:12" ht="12.75">
      <c r="B16" s="6">
        <f>L46</f>
        <v>9910858</v>
      </c>
      <c r="C16" s="7" t="s">
        <v>191</v>
      </c>
      <c r="D16" s="1" t="s">
        <v>193</v>
      </c>
      <c r="E16" s="8">
        <v>0.01</v>
      </c>
      <c r="F16" s="2" t="s">
        <v>328</v>
      </c>
      <c r="G16" s="5"/>
      <c r="H16" s="2"/>
      <c r="I16" s="2"/>
      <c r="J16" s="2"/>
      <c r="L16" s="3"/>
    </row>
    <row r="17" spans="2:12" ht="12.75">
      <c r="B17" s="9"/>
      <c r="C17" s="7"/>
      <c r="E17" s="8"/>
      <c r="F17" s="2"/>
      <c r="G17" s="5"/>
      <c r="H17" s="2"/>
      <c r="I17" s="2"/>
      <c r="J17" s="2"/>
      <c r="L17" s="3"/>
    </row>
    <row r="18" spans="1:12" ht="15.75">
      <c r="A18" s="11" t="s">
        <v>63</v>
      </c>
      <c r="B18" s="9"/>
      <c r="C18" s="7"/>
      <c r="E18" s="8"/>
      <c r="F18" s="2"/>
      <c r="G18" s="5"/>
      <c r="H18" s="2"/>
      <c r="I18" s="2"/>
      <c r="J18" s="2"/>
      <c r="L18" s="11">
        <f>SUM(L4:L15)</f>
        <v>1365080.48</v>
      </c>
    </row>
    <row r="19" spans="1:12" ht="13.5" thickBot="1">
      <c r="A19" s="12"/>
      <c r="B19" s="13"/>
      <c r="C19" s="14"/>
      <c r="D19" s="13"/>
      <c r="E19" s="13"/>
      <c r="F19" s="13"/>
      <c r="G19" s="15"/>
      <c r="H19" s="13"/>
      <c r="I19" s="13"/>
      <c r="J19" s="13"/>
      <c r="K19" s="16"/>
      <c r="L19" s="17"/>
    </row>
    <row r="20" spans="2:12" ht="12.75">
      <c r="B20" s="2"/>
      <c r="C20" s="4"/>
      <c r="D20" s="2"/>
      <c r="E20" s="2"/>
      <c r="F20" s="2"/>
      <c r="G20" s="5"/>
      <c r="H20" s="2"/>
      <c r="I20" s="2"/>
      <c r="J20" s="2"/>
      <c r="K20" s="9"/>
      <c r="L20" s="3"/>
    </row>
    <row r="21" spans="1:12" ht="15">
      <c r="A21" s="18" t="s">
        <v>382</v>
      </c>
      <c r="B21" s="2"/>
      <c r="C21" s="4"/>
      <c r="D21" s="2"/>
      <c r="E21" s="2"/>
      <c r="F21" s="2"/>
      <c r="G21" s="5"/>
      <c r="H21" s="2"/>
      <c r="I21" s="2"/>
      <c r="J21" s="104"/>
      <c r="K21" s="67"/>
      <c r="L21" s="165"/>
    </row>
    <row r="22" spans="1:12" ht="15">
      <c r="A22" s="18"/>
      <c r="B22" s="2"/>
      <c r="C22" s="4"/>
      <c r="D22" s="2"/>
      <c r="E22" s="2"/>
      <c r="F22" s="2"/>
      <c r="G22" s="5"/>
      <c r="H22" s="2"/>
      <c r="I22" s="2"/>
      <c r="J22" s="104"/>
      <c r="K22" s="67"/>
      <c r="L22" s="165"/>
    </row>
    <row r="23" spans="1:12" ht="12.75">
      <c r="A23" s="3" t="s">
        <v>189</v>
      </c>
      <c r="B23" s="2"/>
      <c r="C23" s="4"/>
      <c r="D23" s="2"/>
      <c r="E23" s="2"/>
      <c r="F23" s="2"/>
      <c r="G23" s="5"/>
      <c r="H23" s="2"/>
      <c r="I23" s="2"/>
      <c r="J23" s="104"/>
      <c r="K23" s="67"/>
      <c r="L23" s="165">
        <f>H24*E24*B24</f>
        <v>9000000</v>
      </c>
    </row>
    <row r="24" spans="2:12" ht="12.75">
      <c r="B24" s="9">
        <v>2000</v>
      </c>
      <c r="C24" s="4" t="s">
        <v>91</v>
      </c>
      <c r="D24" s="2" t="s">
        <v>193</v>
      </c>
      <c r="E24" s="6">
        <v>60</v>
      </c>
      <c r="F24" s="2" t="s">
        <v>69</v>
      </c>
      <c r="G24" s="5" t="s">
        <v>193</v>
      </c>
      <c r="H24" s="104">
        <v>75</v>
      </c>
      <c r="I24" s="2" t="s">
        <v>70</v>
      </c>
      <c r="J24" s="104"/>
      <c r="K24" s="67"/>
      <c r="L24" s="67"/>
    </row>
    <row r="25" spans="2:12" ht="12.75">
      <c r="B25" s="9"/>
      <c r="C25" s="4"/>
      <c r="D25" s="2"/>
      <c r="E25" s="6"/>
      <c r="F25" s="2"/>
      <c r="G25" s="5"/>
      <c r="H25" s="2"/>
      <c r="I25" s="2"/>
      <c r="J25" s="104"/>
      <c r="K25" s="67"/>
      <c r="L25" s="67"/>
    </row>
    <row r="26" spans="1:12" ht="12.75">
      <c r="A26" s="3" t="s">
        <v>71</v>
      </c>
      <c r="B26" s="2"/>
      <c r="C26" s="4"/>
      <c r="D26" s="2"/>
      <c r="E26" s="2"/>
      <c r="F26" s="2"/>
      <c r="G26" s="5"/>
      <c r="H26" s="2"/>
      <c r="I26" s="2"/>
      <c r="J26" s="104"/>
      <c r="K26" s="67"/>
      <c r="L26" s="165">
        <f>SUM(K27:K27)</f>
        <v>450000</v>
      </c>
    </row>
    <row r="27" spans="2:12" ht="12.75">
      <c r="B27" s="8">
        <f>L23</f>
        <v>9000000</v>
      </c>
      <c r="C27" s="4"/>
      <c r="D27" s="2" t="s">
        <v>193</v>
      </c>
      <c r="E27" s="6">
        <v>0.05</v>
      </c>
      <c r="F27" s="5" t="s">
        <v>328</v>
      </c>
      <c r="G27" s="5" t="s">
        <v>191</v>
      </c>
      <c r="H27" s="2"/>
      <c r="I27" s="2"/>
      <c r="J27" s="104"/>
      <c r="K27" s="101">
        <f>E27*B27</f>
        <v>450000</v>
      </c>
      <c r="L27" s="67"/>
    </row>
    <row r="28" spans="10:12" ht="12.75">
      <c r="J28" s="67"/>
      <c r="K28" s="67"/>
      <c r="L28" s="67"/>
    </row>
    <row r="29" spans="1:12" ht="12.75">
      <c r="A29" s="3" t="s">
        <v>190</v>
      </c>
      <c r="B29" s="2"/>
      <c r="C29" s="4"/>
      <c r="D29" s="2"/>
      <c r="E29" s="2"/>
      <c r="F29" s="2"/>
      <c r="G29" s="5"/>
      <c r="H29" s="2"/>
      <c r="I29" s="2"/>
      <c r="J29" s="104"/>
      <c r="K29" s="67"/>
      <c r="L29" s="165">
        <f>SUM(K30:K35)</f>
        <v>448858</v>
      </c>
    </row>
    <row r="30" spans="1:12" ht="12.75">
      <c r="A30" s="1" t="s">
        <v>72</v>
      </c>
      <c r="B30" s="2"/>
      <c r="C30" s="4"/>
      <c r="D30" s="2"/>
      <c r="E30" s="2"/>
      <c r="F30" s="2"/>
      <c r="G30" s="5"/>
      <c r="H30" s="2"/>
      <c r="I30" s="2"/>
      <c r="J30" s="104"/>
      <c r="K30" s="67">
        <f>E31*B31</f>
        <v>10000</v>
      </c>
      <c r="L30" s="67"/>
    </row>
    <row r="31" spans="2:12" ht="12.75">
      <c r="B31" s="9">
        <v>2000</v>
      </c>
      <c r="C31" s="4" t="s">
        <v>110</v>
      </c>
      <c r="D31" s="2" t="s">
        <v>193</v>
      </c>
      <c r="E31" s="105">
        <v>5</v>
      </c>
      <c r="F31" s="104" t="s">
        <v>362</v>
      </c>
      <c r="G31" s="108" t="s">
        <v>191</v>
      </c>
      <c r="H31" s="104"/>
      <c r="I31" s="104"/>
      <c r="J31" s="104"/>
      <c r="K31" s="67"/>
      <c r="L31" s="67"/>
    </row>
    <row r="32" spans="1:12" ht="12.75">
      <c r="A32" s="1" t="s">
        <v>73</v>
      </c>
      <c r="B32" s="2"/>
      <c r="C32" s="4"/>
      <c r="D32" s="2"/>
      <c r="E32" s="106"/>
      <c r="F32" s="104"/>
      <c r="G32" s="108"/>
      <c r="H32" s="104"/>
      <c r="I32" s="104"/>
      <c r="J32" s="104"/>
      <c r="K32" s="67">
        <f>E33*B33</f>
        <v>13608</v>
      </c>
      <c r="L32" s="67"/>
    </row>
    <row r="33" spans="2:12" ht="12.75">
      <c r="B33" s="9">
        <v>1134</v>
      </c>
      <c r="C33" s="4" t="s">
        <v>110</v>
      </c>
      <c r="D33" s="2" t="s">
        <v>193</v>
      </c>
      <c r="E33" s="105">
        <v>12</v>
      </c>
      <c r="F33" s="104" t="s">
        <v>362</v>
      </c>
      <c r="G33" s="108" t="s">
        <v>191</v>
      </c>
      <c r="H33" s="104"/>
      <c r="I33" s="104"/>
      <c r="J33" s="104"/>
      <c r="K33" s="67"/>
      <c r="L33" s="67"/>
    </row>
    <row r="34" spans="1:12" ht="12.75">
      <c r="A34" s="1" t="s">
        <v>152</v>
      </c>
      <c r="B34" s="2"/>
      <c r="C34" s="4"/>
      <c r="D34" s="2"/>
      <c r="E34" s="106"/>
      <c r="F34" s="104"/>
      <c r="G34" s="108"/>
      <c r="H34" s="104"/>
      <c r="I34" s="104"/>
      <c r="J34" s="104"/>
      <c r="K34" s="67">
        <f>H35*E35*B35</f>
        <v>425250</v>
      </c>
      <c r="L34" s="67"/>
    </row>
    <row r="35" spans="2:12" ht="12.75">
      <c r="B35" s="9">
        <v>1134</v>
      </c>
      <c r="C35" s="4" t="s">
        <v>110</v>
      </c>
      <c r="D35" s="2" t="s">
        <v>193</v>
      </c>
      <c r="E35" s="105">
        <v>5</v>
      </c>
      <c r="F35" s="104" t="s">
        <v>363</v>
      </c>
      <c r="G35" s="108" t="s">
        <v>222</v>
      </c>
      <c r="H35" s="107">
        <v>75</v>
      </c>
      <c r="I35" s="104" t="s">
        <v>346</v>
      </c>
      <c r="J35" s="104"/>
      <c r="K35" s="67"/>
      <c r="L35" s="67"/>
    </row>
    <row r="36" spans="10:12" ht="12.75">
      <c r="J36" s="67"/>
      <c r="K36" s="67"/>
      <c r="L36" s="67"/>
    </row>
    <row r="37" spans="1:12" ht="12.75">
      <c r="A37" s="3" t="s">
        <v>66</v>
      </c>
      <c r="B37" s="2"/>
      <c r="C37" s="4"/>
      <c r="D37" s="2"/>
      <c r="E37" s="2"/>
      <c r="F37" s="2"/>
      <c r="G37" s="5"/>
      <c r="H37" s="2"/>
      <c r="I37" s="2"/>
      <c r="J37" s="104"/>
      <c r="K37" s="67"/>
      <c r="L37" s="168">
        <v>4250</v>
      </c>
    </row>
    <row r="38" spans="1:12" ht="12.75">
      <c r="A38" s="3"/>
      <c r="B38" s="2"/>
      <c r="C38" s="4"/>
      <c r="D38" s="2"/>
      <c r="E38" s="2"/>
      <c r="F38" s="2"/>
      <c r="G38" s="5"/>
      <c r="H38" s="2"/>
      <c r="I38" s="2"/>
      <c r="J38" s="104"/>
      <c r="K38" s="67"/>
      <c r="L38" s="67"/>
    </row>
    <row r="39" spans="1:12" ht="12.75">
      <c r="A39" s="3" t="s">
        <v>498</v>
      </c>
      <c r="B39" s="2"/>
      <c r="C39" s="4"/>
      <c r="D39" s="2"/>
      <c r="E39" s="2"/>
      <c r="F39" s="2"/>
      <c r="G39" s="5"/>
      <c r="H39" s="2"/>
      <c r="I39" s="2"/>
      <c r="J39" s="104"/>
      <c r="K39" s="67"/>
      <c r="L39" s="168">
        <v>2500</v>
      </c>
    </row>
    <row r="40" spans="1:12" ht="12.75">
      <c r="A40" s="3"/>
      <c r="B40" s="2"/>
      <c r="C40" s="4"/>
      <c r="D40" s="2"/>
      <c r="E40" s="2"/>
      <c r="F40" s="2"/>
      <c r="G40" s="5"/>
      <c r="H40" s="2"/>
      <c r="I40" s="2"/>
      <c r="J40" s="104"/>
      <c r="K40" s="67"/>
      <c r="L40" s="67"/>
    </row>
    <row r="41" spans="1:12" ht="12.75">
      <c r="A41" s="3" t="s">
        <v>120</v>
      </c>
      <c r="B41" s="2"/>
      <c r="C41" s="4"/>
      <c r="D41" s="2"/>
      <c r="E41" s="2"/>
      <c r="F41" s="2"/>
      <c r="G41" s="5"/>
      <c r="H41" s="2"/>
      <c r="I41" s="2"/>
      <c r="J41" s="104"/>
      <c r="K41" s="67"/>
      <c r="L41" s="168">
        <v>2500</v>
      </c>
    </row>
    <row r="42" spans="1:12" ht="12.75">
      <c r="A42" s="3"/>
      <c r="B42" s="2"/>
      <c r="C42" s="4"/>
      <c r="D42" s="2"/>
      <c r="E42" s="2"/>
      <c r="F42" s="2"/>
      <c r="G42" s="5"/>
      <c r="H42" s="2"/>
      <c r="I42" s="2"/>
      <c r="J42" s="104"/>
      <c r="K42" s="67"/>
      <c r="L42" s="67"/>
    </row>
    <row r="43" spans="1:12" ht="12.75">
      <c r="A43" s="3" t="s">
        <v>121</v>
      </c>
      <c r="B43" s="2"/>
      <c r="C43" s="4"/>
      <c r="D43" s="2"/>
      <c r="E43" s="2"/>
      <c r="F43" s="2"/>
      <c r="G43" s="5"/>
      <c r="H43" s="2"/>
      <c r="I43" s="2"/>
      <c r="J43" s="104"/>
      <c r="K43" s="67"/>
      <c r="L43" s="168">
        <v>2750</v>
      </c>
    </row>
    <row r="44" spans="1:12" ht="12.75">
      <c r="A44" s="3"/>
      <c r="B44" s="2"/>
      <c r="C44" s="4"/>
      <c r="D44" s="2"/>
      <c r="E44" s="2"/>
      <c r="F44" s="2"/>
      <c r="G44" s="5"/>
      <c r="H44" s="2"/>
      <c r="I44" s="2"/>
      <c r="J44" s="104"/>
      <c r="K44" s="67"/>
      <c r="L44" s="67"/>
    </row>
    <row r="45" spans="1:12" ht="12.75">
      <c r="A45" s="3"/>
      <c r="B45" s="2"/>
      <c r="C45" s="4"/>
      <c r="D45" s="2"/>
      <c r="E45" s="2"/>
      <c r="F45" s="2"/>
      <c r="G45" s="5"/>
      <c r="H45" s="2"/>
      <c r="I45" s="2"/>
      <c r="J45" s="104"/>
      <c r="K45" s="67"/>
      <c r="L45" s="67"/>
    </row>
    <row r="46" spans="1:12" ht="15">
      <c r="A46" s="24" t="s">
        <v>147</v>
      </c>
      <c r="B46" s="2"/>
      <c r="C46" s="4"/>
      <c r="D46" s="2"/>
      <c r="E46" s="2"/>
      <c r="F46" s="2"/>
      <c r="G46" s="5"/>
      <c r="H46" s="2"/>
      <c r="I46" s="2"/>
      <c r="J46" s="104"/>
      <c r="K46" s="67"/>
      <c r="L46" s="165">
        <f>SUM(L23:L44)</f>
        <v>9910858</v>
      </c>
    </row>
    <row r="47" spans="2:12" ht="12.75">
      <c r="B47" s="2"/>
      <c r="C47" s="4"/>
      <c r="D47" s="2"/>
      <c r="E47" s="2"/>
      <c r="F47" s="2"/>
      <c r="G47" s="5"/>
      <c r="H47" s="2"/>
      <c r="I47" s="2"/>
      <c r="J47" s="104"/>
      <c r="K47" s="67"/>
      <c r="L47" s="67"/>
    </row>
    <row r="48" spans="1:10" ht="12.75">
      <c r="A48" s="1" t="s">
        <v>124</v>
      </c>
      <c r="C48" s="2"/>
      <c r="D48" s="2"/>
      <c r="E48" s="2"/>
      <c r="F48" s="2"/>
      <c r="G48" s="2"/>
      <c r="H48" s="2"/>
      <c r="I48" s="2"/>
      <c r="J48" s="2"/>
    </row>
    <row r="49" spans="1:7" ht="12.75">
      <c r="A49" s="1" t="s">
        <v>125</v>
      </c>
      <c r="G49" s="2"/>
    </row>
    <row r="50" ht="12.75">
      <c r="A50" s="1" t="s">
        <v>100</v>
      </c>
    </row>
    <row r="51" spans="2:10" ht="12.75">
      <c r="B51" s="1" t="s">
        <v>42</v>
      </c>
      <c r="C51" s="2"/>
      <c r="D51" s="2"/>
      <c r="E51" s="2"/>
      <c r="F51" s="2"/>
      <c r="G51" s="2"/>
      <c r="H51" s="2"/>
      <c r="I51" s="2"/>
      <c r="J51" s="2"/>
    </row>
  </sheetData>
  <sheetProtection/>
  <mergeCells count="3">
    <mergeCell ref="A2:L2"/>
    <mergeCell ref="A3:L3"/>
    <mergeCell ref="A1:L1"/>
  </mergeCells>
  <printOptions/>
  <pageMargins left="0.75" right="0.4" top="1" bottom="1" header="0.5" footer="0.5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6.00390625" style="1" customWidth="1"/>
    <col min="2" max="2" width="12.7109375" style="2" customWidth="1"/>
    <col min="3" max="3" width="6.28125" style="4" customWidth="1"/>
    <col min="4" max="4" width="2.00390625" style="2" customWidth="1"/>
    <col min="5" max="5" width="8.57421875" style="2" customWidth="1"/>
    <col min="6" max="6" width="3.00390625" style="2" bestFit="1" customWidth="1"/>
    <col min="7" max="7" width="2.00390625" style="5" bestFit="1" customWidth="1"/>
    <col min="8" max="8" width="4.00390625" style="2" customWidth="1"/>
    <col min="9" max="9" width="3.28125" style="2" customWidth="1"/>
    <col min="10" max="10" width="6.421875" style="2" customWidth="1"/>
    <col min="11" max="11" width="17.57421875" style="1" bestFit="1" customWidth="1"/>
    <col min="12" max="12" width="20.00390625" style="1" customWidth="1"/>
    <col min="13" max="13" width="7.7109375" style="1" customWidth="1"/>
    <col min="14" max="14" width="17.7109375" style="1" bestFit="1" customWidth="1"/>
    <col min="15" max="16384" width="9.140625" style="1" customWidth="1"/>
  </cols>
  <sheetData>
    <row r="1" spans="1:12" ht="12.75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3" ht="15">
      <c r="A2" s="203" t="s">
        <v>314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9"/>
    </row>
    <row r="3" spans="1:13" ht="15">
      <c r="A3" s="203" t="s">
        <v>694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19"/>
    </row>
    <row r="4" spans="3:7" ht="12.75">
      <c r="C4" s="2"/>
      <c r="G4" s="2"/>
    </row>
    <row r="5" spans="1:12" ht="12.75">
      <c r="A5" s="3" t="s">
        <v>315</v>
      </c>
      <c r="L5" s="3">
        <f>B6*E6</f>
        <v>14500</v>
      </c>
    </row>
    <row r="6" spans="2:12" ht="12.75">
      <c r="B6" s="9">
        <v>7.25</v>
      </c>
      <c r="C6" s="7" t="s">
        <v>204</v>
      </c>
      <c r="D6" s="1" t="s">
        <v>193</v>
      </c>
      <c r="E6" s="67">
        <v>2000</v>
      </c>
      <c r="F6" s="7" t="s">
        <v>343</v>
      </c>
      <c r="G6" s="8" t="s">
        <v>191</v>
      </c>
      <c r="H6" s="1" t="s">
        <v>191</v>
      </c>
      <c r="I6" s="1" t="s">
        <v>191</v>
      </c>
      <c r="L6" s="3"/>
    </row>
    <row r="7" spans="5:14" ht="12.75">
      <c r="E7" s="104"/>
      <c r="K7" s="9"/>
      <c r="L7" s="3"/>
      <c r="N7" s="52"/>
    </row>
    <row r="8" spans="1:12" ht="12.75">
      <c r="A8" s="3" t="s">
        <v>177</v>
      </c>
      <c r="B8" s="10"/>
      <c r="E8" s="104"/>
      <c r="F8" s="4"/>
      <c r="L8" s="3">
        <f>SUM(K9:K10)</f>
        <v>212461.87</v>
      </c>
    </row>
    <row r="9" spans="1:12" ht="12.75">
      <c r="A9" s="1" t="s">
        <v>274</v>
      </c>
      <c r="E9" s="104"/>
      <c r="K9" s="9">
        <v>209958.85</v>
      </c>
      <c r="L9" s="3"/>
    </row>
    <row r="10" spans="1:12" ht="12.75">
      <c r="A10" s="1" t="s">
        <v>316</v>
      </c>
      <c r="E10" s="104"/>
      <c r="K10" s="9">
        <v>2503.02</v>
      </c>
      <c r="L10" s="3"/>
    </row>
    <row r="11" spans="2:12" ht="12.75">
      <c r="B11" s="9"/>
      <c r="E11" s="104"/>
      <c r="L11" s="3"/>
    </row>
    <row r="12" spans="1:12" ht="12.75">
      <c r="A12" s="3" t="s">
        <v>317</v>
      </c>
      <c r="E12" s="104"/>
      <c r="L12" s="3">
        <f>SUM(K13:K17)</f>
        <v>15650</v>
      </c>
    </row>
    <row r="13" spans="1:12" ht="12.75">
      <c r="A13" s="1" t="s">
        <v>280</v>
      </c>
      <c r="B13" s="1" t="s">
        <v>169</v>
      </c>
      <c r="C13" s="7"/>
      <c r="D13" s="1"/>
      <c r="E13" s="67"/>
      <c r="F13" s="1"/>
      <c r="G13" s="8"/>
      <c r="H13" s="1"/>
      <c r="I13" s="1"/>
      <c r="J13" s="1"/>
      <c r="K13" s="9">
        <v>13250</v>
      </c>
      <c r="L13" s="44"/>
    </row>
    <row r="14" spans="1:12" ht="12.75">
      <c r="A14" s="1" t="s">
        <v>281</v>
      </c>
      <c r="B14" s="1" t="s">
        <v>318</v>
      </c>
      <c r="C14" s="7"/>
      <c r="D14" s="1"/>
      <c r="E14" s="67"/>
      <c r="F14" s="1"/>
      <c r="G14" s="8"/>
      <c r="H14" s="1"/>
      <c r="I14" s="1"/>
      <c r="J14" s="1"/>
      <c r="K14" s="9">
        <v>1200</v>
      </c>
      <c r="L14" s="44"/>
    </row>
    <row r="15" spans="1:12" ht="12.75">
      <c r="A15" s="1" t="s">
        <v>282</v>
      </c>
      <c r="B15" s="1" t="s">
        <v>149</v>
      </c>
      <c r="C15" s="7"/>
      <c r="D15" s="1"/>
      <c r="E15" s="67"/>
      <c r="F15" s="1"/>
      <c r="G15" s="8"/>
      <c r="H15" s="1"/>
      <c r="I15" s="1"/>
      <c r="J15" s="1"/>
      <c r="K15" s="6">
        <f>B16*E16</f>
        <v>750</v>
      </c>
      <c r="L15" s="44"/>
    </row>
    <row r="16" spans="2:12" ht="12.75">
      <c r="B16" s="9">
        <v>250</v>
      </c>
      <c r="C16" s="7" t="s">
        <v>86</v>
      </c>
      <c r="D16" s="1" t="s">
        <v>193</v>
      </c>
      <c r="E16" s="102">
        <v>3</v>
      </c>
      <c r="F16" s="7" t="s">
        <v>346</v>
      </c>
      <c r="G16" s="8" t="s">
        <v>191</v>
      </c>
      <c r="H16" s="8" t="s">
        <v>191</v>
      </c>
      <c r="I16" s="1"/>
      <c r="J16" s="1"/>
      <c r="K16" s="6"/>
      <c r="L16" s="44"/>
    </row>
    <row r="17" spans="1:12" ht="12.75">
      <c r="A17" s="1" t="s">
        <v>283</v>
      </c>
      <c r="B17" s="1" t="s">
        <v>319</v>
      </c>
      <c r="C17" s="7"/>
      <c r="D17" s="1"/>
      <c r="E17" s="67"/>
      <c r="F17" s="1"/>
      <c r="G17" s="8"/>
      <c r="H17" s="1"/>
      <c r="I17" s="1"/>
      <c r="J17" s="1"/>
      <c r="K17" s="6">
        <f>B18*E18</f>
        <v>450</v>
      </c>
      <c r="L17" s="44"/>
    </row>
    <row r="18" spans="2:12" ht="12.75">
      <c r="B18" s="9">
        <v>150</v>
      </c>
      <c r="C18" s="7" t="s">
        <v>86</v>
      </c>
      <c r="D18" s="1" t="s">
        <v>193</v>
      </c>
      <c r="E18" s="102">
        <v>3</v>
      </c>
      <c r="F18" s="7" t="s">
        <v>347</v>
      </c>
      <c r="G18" s="8" t="s">
        <v>191</v>
      </c>
      <c r="H18" s="8" t="s">
        <v>191</v>
      </c>
      <c r="I18" s="1"/>
      <c r="J18" s="1"/>
      <c r="K18" s="6"/>
      <c r="L18" s="44"/>
    </row>
    <row r="19" ht="12.75">
      <c r="L19" s="3"/>
    </row>
    <row r="20" spans="1:12" ht="12.75">
      <c r="A20" s="3" t="s">
        <v>340</v>
      </c>
      <c r="L20" s="1">
        <f>(L12+L8+L5)*0.1</f>
        <v>24261.187</v>
      </c>
    </row>
    <row r="21" ht="12.75">
      <c r="A21" s="3"/>
    </row>
    <row r="22" spans="1:12" ht="12.75">
      <c r="A22" s="1" t="s">
        <v>183</v>
      </c>
      <c r="L22" s="1">
        <f>SUM(L5:L20)</f>
        <v>266873.057</v>
      </c>
    </row>
    <row r="24" spans="1:12" ht="12.75">
      <c r="A24" s="1" t="s">
        <v>184</v>
      </c>
      <c r="B24" s="10"/>
      <c r="F24" s="49"/>
      <c r="L24" s="9">
        <f>zeysalamuraişlet!L18</f>
        <v>264559</v>
      </c>
    </row>
    <row r="25" spans="2:12" ht="12.75">
      <c r="B25" s="10"/>
      <c r="F25" s="49"/>
      <c r="L25" s="9"/>
    </row>
    <row r="26" spans="1:12" ht="15">
      <c r="A26" s="24" t="s">
        <v>185</v>
      </c>
      <c r="L26" s="24">
        <f>SUM(L22:L24)</f>
        <v>531432.057</v>
      </c>
    </row>
    <row r="29" spans="1:10" ht="12.75">
      <c r="A29" s="1" t="s">
        <v>22</v>
      </c>
      <c r="B29" s="1"/>
      <c r="C29" s="7"/>
      <c r="D29" s="1"/>
      <c r="E29" s="1"/>
      <c r="F29" s="1"/>
      <c r="G29" s="8"/>
      <c r="H29" s="1"/>
      <c r="I29" s="1"/>
      <c r="J29" s="1"/>
    </row>
    <row r="30" spans="1:12" ht="12.75">
      <c r="A30" s="1" t="s">
        <v>679</v>
      </c>
      <c r="B30" s="1"/>
      <c r="C30" s="1"/>
      <c r="D30" s="1"/>
      <c r="E30" s="1"/>
      <c r="F30" s="1"/>
      <c r="G30" s="1"/>
      <c r="H30" s="1"/>
      <c r="I30" s="1"/>
      <c r="J30" s="1"/>
      <c r="K30" s="72"/>
      <c r="L30" s="72"/>
    </row>
    <row r="31" spans="1:10" ht="12.75">
      <c r="A31" s="1" t="s">
        <v>665</v>
      </c>
      <c r="B31" s="1"/>
      <c r="C31" s="1"/>
      <c r="D31" s="1"/>
      <c r="E31" s="1"/>
      <c r="G31" s="1"/>
      <c r="H31" s="1"/>
      <c r="I31" s="1"/>
      <c r="J31" s="1"/>
    </row>
  </sheetData>
  <sheetProtection/>
  <mergeCells count="3">
    <mergeCell ref="A1:L1"/>
    <mergeCell ref="A2:L2"/>
    <mergeCell ref="A3:L3"/>
  </mergeCells>
  <printOptions/>
  <pageMargins left="0.5511811023622047" right="0.35433070866141736" top="0.984251968503937" bottom="0.984251968503937" header="0.5118110236220472" footer="0.5118110236220472"/>
  <pageSetup horizontalDpi="360" verticalDpi="36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6.00390625" style="1" customWidth="1"/>
    <col min="2" max="2" width="17.140625" style="2" customWidth="1"/>
    <col min="3" max="3" width="5.421875" style="4" bestFit="1" customWidth="1"/>
    <col min="4" max="4" width="2.00390625" style="2" customWidth="1"/>
    <col min="5" max="5" width="7.28125" style="2" bestFit="1" customWidth="1"/>
    <col min="6" max="6" width="4.421875" style="2" customWidth="1"/>
    <col min="7" max="7" width="2.00390625" style="5" bestFit="1" customWidth="1"/>
    <col min="8" max="9" width="4.57421875" style="2" bestFit="1" customWidth="1"/>
    <col min="10" max="10" width="6.57421875" style="2" customWidth="1"/>
    <col min="11" max="11" width="15.140625" style="1" customWidth="1"/>
    <col min="12" max="12" width="21.28125" style="1" customWidth="1"/>
    <col min="13" max="13" width="6.140625" style="1" customWidth="1"/>
    <col min="14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.75">
      <c r="A2" s="211" t="s">
        <v>126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119"/>
    </row>
    <row r="3" spans="1:13" ht="15.75">
      <c r="A3" s="211" t="s">
        <v>686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119"/>
    </row>
    <row r="4" spans="3:7" ht="12.75">
      <c r="C4" s="2"/>
      <c r="G4" s="2"/>
    </row>
    <row r="5" spans="1:12" ht="12.75">
      <c r="A5" s="3" t="s">
        <v>186</v>
      </c>
      <c r="L5" s="3">
        <f>SUM(K6:K10)</f>
        <v>182434.5</v>
      </c>
    </row>
    <row r="6" spans="1:12" ht="12.75">
      <c r="A6" s="1" t="s">
        <v>131</v>
      </c>
      <c r="K6" s="1">
        <f>E7*B7</f>
        <v>150000</v>
      </c>
      <c r="L6" s="3"/>
    </row>
    <row r="7" spans="2:12" ht="12.75">
      <c r="B7" s="6">
        <f>L23</f>
        <v>500000</v>
      </c>
      <c r="C7" s="7" t="s">
        <v>175</v>
      </c>
      <c r="D7" s="1" t="s">
        <v>193</v>
      </c>
      <c r="E7" s="8">
        <v>0.3</v>
      </c>
      <c r="F7" s="2" t="s">
        <v>328</v>
      </c>
      <c r="L7" s="3"/>
    </row>
    <row r="8" spans="1:12" ht="12.75">
      <c r="A8" s="1" t="s">
        <v>46</v>
      </c>
      <c r="K8" s="1">
        <f>L26</f>
        <v>4500</v>
      </c>
      <c r="L8" s="3"/>
    </row>
    <row r="9" ht="12.75">
      <c r="L9" s="3"/>
    </row>
    <row r="10" spans="1:12" ht="12.75">
      <c r="A10" s="1" t="s">
        <v>123</v>
      </c>
      <c r="K10" s="1">
        <f>E11*B11</f>
        <v>27934.5</v>
      </c>
      <c r="L10" s="3"/>
    </row>
    <row r="11" spans="2:12" ht="12.75">
      <c r="B11" s="6">
        <f>L44</f>
        <v>558690</v>
      </c>
      <c r="C11" s="7" t="s">
        <v>191</v>
      </c>
      <c r="D11" s="1" t="s">
        <v>193</v>
      </c>
      <c r="E11" s="8">
        <v>0.05</v>
      </c>
      <c r="F11" s="2" t="s">
        <v>328</v>
      </c>
      <c r="L11" s="3"/>
    </row>
    <row r="12" spans="2:12" ht="12.75">
      <c r="B12" s="9"/>
      <c r="C12" s="7"/>
      <c r="D12" s="1"/>
      <c r="E12" s="8"/>
      <c r="L12" s="3"/>
    </row>
    <row r="13" spans="1:12" ht="12.75">
      <c r="A13" s="3" t="s">
        <v>188</v>
      </c>
      <c r="B13" s="10"/>
      <c r="F13" s="4"/>
      <c r="L13" s="1">
        <f>(L30+L38+L40)</f>
        <v>54190</v>
      </c>
    </row>
    <row r="14" spans="2:12" ht="12.75">
      <c r="B14" s="1"/>
      <c r="C14" s="1"/>
      <c r="D14" s="1"/>
      <c r="E14" s="1"/>
      <c r="F14" s="1"/>
      <c r="G14" s="1"/>
      <c r="L14" s="3"/>
    </row>
    <row r="15" spans="1:12" ht="12.75">
      <c r="A15" s="3" t="s">
        <v>369</v>
      </c>
      <c r="L15" s="1">
        <f>E16*B16</f>
        <v>27934.5</v>
      </c>
    </row>
    <row r="16" spans="2:12" ht="12.75">
      <c r="B16" s="6">
        <f>L44</f>
        <v>558690</v>
      </c>
      <c r="C16" s="7" t="s">
        <v>191</v>
      </c>
      <c r="D16" s="1" t="s">
        <v>193</v>
      </c>
      <c r="E16" s="8">
        <v>0.05</v>
      </c>
      <c r="F16" s="2" t="s">
        <v>328</v>
      </c>
      <c r="L16" s="3"/>
    </row>
    <row r="17" spans="2:12" ht="12.75">
      <c r="B17" s="9"/>
      <c r="C17" s="7"/>
      <c r="D17" s="1"/>
      <c r="E17" s="8"/>
      <c r="L17" s="3"/>
    </row>
    <row r="18" spans="1:12" ht="15.75">
      <c r="A18" s="11" t="s">
        <v>63</v>
      </c>
      <c r="B18" s="9"/>
      <c r="C18" s="7"/>
      <c r="D18" s="1"/>
      <c r="E18" s="8"/>
      <c r="L18" s="11">
        <f>SUM(L4:L15)</f>
        <v>264559</v>
      </c>
    </row>
    <row r="19" spans="1:12" ht="10.5" customHeight="1" thickBot="1">
      <c r="A19" s="12"/>
      <c r="B19" s="13"/>
      <c r="C19" s="14"/>
      <c r="D19" s="13"/>
      <c r="E19" s="13"/>
      <c r="F19" s="13"/>
      <c r="G19" s="15"/>
      <c r="H19" s="13"/>
      <c r="I19" s="13"/>
      <c r="J19" s="13"/>
      <c r="K19" s="16"/>
      <c r="L19" s="17"/>
    </row>
    <row r="20" spans="11:12" ht="12.75">
      <c r="K20" s="9"/>
      <c r="L20" s="3"/>
    </row>
    <row r="21" spans="1:12" ht="15">
      <c r="A21" s="18" t="s">
        <v>382</v>
      </c>
      <c r="L21" s="3"/>
    </row>
    <row r="22" spans="1:12" ht="15">
      <c r="A22" s="18"/>
      <c r="L22" s="3"/>
    </row>
    <row r="23" spans="1:12" ht="12.75">
      <c r="A23" s="3" t="s">
        <v>189</v>
      </c>
      <c r="L23" s="1">
        <f>E24*B24</f>
        <v>500000</v>
      </c>
    </row>
    <row r="24" spans="2:9" ht="12.75">
      <c r="B24" s="9">
        <v>5000</v>
      </c>
      <c r="C24" s="4" t="s">
        <v>91</v>
      </c>
      <c r="D24" s="2" t="s">
        <v>193</v>
      </c>
      <c r="E24" s="68">
        <v>100</v>
      </c>
      <c r="F24" s="104" t="s">
        <v>473</v>
      </c>
      <c r="G24" s="108"/>
      <c r="H24" s="104"/>
      <c r="I24" s="104"/>
    </row>
    <row r="25" spans="2:9" ht="12.75">
      <c r="B25" s="9"/>
      <c r="E25" s="68"/>
      <c r="F25" s="104"/>
      <c r="G25" s="108"/>
      <c r="H25" s="104"/>
      <c r="I25" s="104"/>
    </row>
    <row r="26" spans="1:12" ht="12.75">
      <c r="A26" s="3" t="s">
        <v>71</v>
      </c>
      <c r="E26" s="104"/>
      <c r="F26" s="104"/>
      <c r="G26" s="108"/>
      <c r="H26" s="104"/>
      <c r="I26" s="104"/>
      <c r="L26" s="1">
        <f>E28*B28</f>
        <v>4500</v>
      </c>
    </row>
    <row r="27" spans="1:12" ht="12.75">
      <c r="A27" s="3"/>
      <c r="B27" s="2" t="s">
        <v>127</v>
      </c>
      <c r="E27" s="104"/>
      <c r="F27" s="104"/>
      <c r="G27" s="108"/>
      <c r="H27" s="104"/>
      <c r="I27" s="104"/>
      <c r="L27" s="3"/>
    </row>
    <row r="28" spans="2:9" ht="12.75">
      <c r="B28" s="9">
        <v>450</v>
      </c>
      <c r="C28" s="4" t="s">
        <v>91</v>
      </c>
      <c r="D28" s="2" t="s">
        <v>193</v>
      </c>
      <c r="E28" s="68">
        <v>10</v>
      </c>
      <c r="F28" s="104" t="s">
        <v>473</v>
      </c>
      <c r="G28" s="108" t="s">
        <v>191</v>
      </c>
      <c r="H28" s="104"/>
      <c r="I28" s="104"/>
    </row>
    <row r="29" spans="2:10" ht="12.75">
      <c r="B29" s="1"/>
      <c r="C29" s="1"/>
      <c r="D29" s="1"/>
      <c r="E29" s="67"/>
      <c r="F29" s="67"/>
      <c r="G29" s="67"/>
      <c r="H29" s="67"/>
      <c r="I29" s="67"/>
      <c r="J29" s="1"/>
    </row>
    <row r="30" spans="1:12" ht="12.75">
      <c r="A30" s="3" t="s">
        <v>190</v>
      </c>
      <c r="E30" s="104"/>
      <c r="F30" s="104"/>
      <c r="G30" s="108"/>
      <c r="H30" s="104"/>
      <c r="I30" s="104"/>
      <c r="L30" s="3">
        <f>SUM(K31:K36)</f>
        <v>49690</v>
      </c>
    </row>
    <row r="31" spans="1:11" ht="13.5" customHeight="1">
      <c r="A31" s="1" t="s">
        <v>128</v>
      </c>
      <c r="E31" s="104"/>
      <c r="F31" s="104"/>
      <c r="G31" s="108"/>
      <c r="H31" s="104"/>
      <c r="I31" s="104"/>
      <c r="K31" s="1">
        <f>E32*B32</f>
        <v>10000</v>
      </c>
    </row>
    <row r="32" spans="2:9" ht="12.75">
      <c r="B32" s="9">
        <v>2000</v>
      </c>
      <c r="C32" s="4" t="s">
        <v>110</v>
      </c>
      <c r="D32" s="2" t="s">
        <v>193</v>
      </c>
      <c r="E32" s="105">
        <v>5</v>
      </c>
      <c r="F32" s="104" t="s">
        <v>362</v>
      </c>
      <c r="G32" s="108" t="s">
        <v>191</v>
      </c>
      <c r="H32" s="104"/>
      <c r="I32" s="104"/>
    </row>
    <row r="33" spans="1:11" ht="12.75">
      <c r="A33" s="1" t="s">
        <v>129</v>
      </c>
      <c r="E33" s="106"/>
      <c r="F33" s="104"/>
      <c r="G33" s="108"/>
      <c r="H33" s="104"/>
      <c r="I33" s="104"/>
      <c r="K33" s="1">
        <f>E34*B34</f>
        <v>5670</v>
      </c>
    </row>
    <row r="34" spans="2:9" ht="12.75">
      <c r="B34" s="9">
        <v>1134</v>
      </c>
      <c r="C34" s="4" t="s">
        <v>110</v>
      </c>
      <c r="D34" s="2" t="s">
        <v>193</v>
      </c>
      <c r="E34" s="105">
        <v>5</v>
      </c>
      <c r="F34" s="104" t="s">
        <v>362</v>
      </c>
      <c r="G34" s="108" t="s">
        <v>191</v>
      </c>
      <c r="H34" s="104"/>
      <c r="I34" s="104"/>
    </row>
    <row r="35" spans="1:11" ht="12.75">
      <c r="A35" s="1" t="s">
        <v>130</v>
      </c>
      <c r="E35" s="106"/>
      <c r="F35" s="104"/>
      <c r="G35" s="108"/>
      <c r="H35" s="104"/>
      <c r="I35" s="104"/>
      <c r="K35" s="1">
        <f>H36*E36*B36</f>
        <v>34020</v>
      </c>
    </row>
    <row r="36" spans="2:9" ht="12.75">
      <c r="B36" s="9">
        <v>1134</v>
      </c>
      <c r="C36" s="4" t="s">
        <v>110</v>
      </c>
      <c r="D36" s="2" t="s">
        <v>193</v>
      </c>
      <c r="E36" s="105">
        <v>5</v>
      </c>
      <c r="F36" s="104" t="s">
        <v>363</v>
      </c>
      <c r="G36" s="108" t="s">
        <v>222</v>
      </c>
      <c r="H36" s="107">
        <v>6</v>
      </c>
      <c r="I36" s="104" t="s">
        <v>346</v>
      </c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1:12" ht="12.75">
      <c r="A38" s="3" t="s">
        <v>66</v>
      </c>
      <c r="L38" s="9">
        <v>2500</v>
      </c>
    </row>
    <row r="39" ht="12.75">
      <c r="A39" s="3"/>
    </row>
    <row r="40" spans="1:12" ht="12.75">
      <c r="A40" s="3" t="s">
        <v>498</v>
      </c>
      <c r="L40" s="9">
        <v>2000</v>
      </c>
    </row>
    <row r="41" ht="12.75">
      <c r="A41" s="3"/>
    </row>
    <row r="42" ht="12.75">
      <c r="A42" s="3"/>
    </row>
    <row r="43" ht="12.75">
      <c r="A43" s="3"/>
    </row>
    <row r="44" spans="1:12" ht="15">
      <c r="A44" s="24" t="s">
        <v>147</v>
      </c>
      <c r="L44" s="3">
        <f>SUM(L23:L42)</f>
        <v>558690</v>
      </c>
    </row>
    <row r="46" spans="1:7" ht="12.75">
      <c r="A46" s="1" t="s">
        <v>40</v>
      </c>
      <c r="B46" s="1"/>
      <c r="C46" s="2"/>
      <c r="G46" s="2"/>
    </row>
    <row r="47" spans="2:7" ht="12.75">
      <c r="B47" s="1"/>
      <c r="C47" s="2"/>
      <c r="G47" s="2"/>
    </row>
  </sheetData>
  <sheetProtection/>
  <mergeCells count="3">
    <mergeCell ref="A1:M1"/>
    <mergeCell ref="A2:L2"/>
    <mergeCell ref="A3:L3"/>
  </mergeCells>
  <printOptions/>
  <pageMargins left="0.5511811023622047" right="0.15748031496062992" top="0.984251968503937" bottom="0.984251968503937" header="0.5118110236220472" footer="0.5118110236220472"/>
  <pageSetup horizontalDpi="360" verticalDpi="36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24" sqref="G24"/>
    </sheetView>
  </sheetViews>
  <sheetFormatPr defaultColWidth="9.140625" defaultRowHeight="12.75"/>
  <cols>
    <col min="7" max="7" width="11.28125" style="0" customWidth="1"/>
    <col min="8" max="8" width="3.8515625" style="0" customWidth="1"/>
    <col min="9" max="9" width="24.140625" style="0" customWidth="1"/>
  </cols>
  <sheetData>
    <row r="1" spans="1:11" ht="12.75">
      <c r="A1" s="212"/>
      <c r="B1" s="212"/>
      <c r="C1" s="212"/>
      <c r="D1" s="212"/>
      <c r="E1" s="212"/>
      <c r="F1" s="212"/>
      <c r="G1" s="212"/>
      <c r="H1" s="212"/>
      <c r="I1" s="212"/>
      <c r="J1" s="129"/>
      <c r="K1" s="129"/>
    </row>
    <row r="2" spans="1:10" ht="15">
      <c r="A2" s="203" t="s">
        <v>592</v>
      </c>
      <c r="B2" s="203"/>
      <c r="C2" s="203"/>
      <c r="D2" s="203"/>
      <c r="E2" s="203"/>
      <c r="F2" s="203"/>
      <c r="G2" s="203"/>
      <c r="H2" s="203"/>
      <c r="I2" s="203"/>
      <c r="J2" s="119"/>
    </row>
    <row r="3" spans="1:11" ht="15">
      <c r="A3" s="217" t="s">
        <v>696</v>
      </c>
      <c r="B3" s="217"/>
      <c r="C3" s="217"/>
      <c r="D3" s="217"/>
      <c r="E3" s="217"/>
      <c r="F3" s="217"/>
      <c r="G3" s="217"/>
      <c r="H3" s="217"/>
      <c r="I3" s="217"/>
      <c r="J3" s="1"/>
      <c r="K3" s="1"/>
    </row>
    <row r="4" spans="1:11" ht="15">
      <c r="A4" s="186"/>
      <c r="B4" s="186"/>
      <c r="C4" s="186"/>
      <c r="D4" s="186"/>
      <c r="E4" s="186"/>
      <c r="F4" s="186"/>
      <c r="G4" s="186"/>
      <c r="H4" s="186"/>
      <c r="I4" s="186"/>
      <c r="J4" s="1"/>
      <c r="K4" s="1"/>
    </row>
    <row r="5" spans="1:11" ht="15">
      <c r="A5" s="186"/>
      <c r="B5" s="186"/>
      <c r="C5" s="186"/>
      <c r="D5" s="186"/>
      <c r="E5" s="186"/>
      <c r="F5" s="186"/>
      <c r="G5" s="186"/>
      <c r="H5" s="186"/>
      <c r="I5" s="186"/>
      <c r="J5" s="1"/>
      <c r="K5" s="1"/>
    </row>
    <row r="6" spans="1:10" s="1" customFormat="1" ht="12.75">
      <c r="A6" s="3" t="s">
        <v>640</v>
      </c>
      <c r="B6" s="2"/>
      <c r="C6" s="4"/>
      <c r="D6" s="2"/>
      <c r="E6" s="2"/>
      <c r="F6" s="2"/>
      <c r="G6" s="5"/>
      <c r="H6" s="2"/>
      <c r="I6" s="3">
        <f>B7*E7</f>
        <v>3625</v>
      </c>
      <c r="J6" s="2"/>
    </row>
    <row r="7" spans="2:12" s="1" customFormat="1" ht="12.75">
      <c r="B7" s="9">
        <v>7.25</v>
      </c>
      <c r="C7" s="7" t="s">
        <v>204</v>
      </c>
      <c r="D7" s="1" t="s">
        <v>193</v>
      </c>
      <c r="E7" s="67">
        <v>500</v>
      </c>
      <c r="F7" s="7" t="s">
        <v>343</v>
      </c>
      <c r="G7" s="8" t="s">
        <v>191</v>
      </c>
      <c r="H7" s="1" t="s">
        <v>191</v>
      </c>
      <c r="I7" s="1" t="s">
        <v>191</v>
      </c>
      <c r="J7" s="2"/>
      <c r="L7" s="3"/>
    </row>
    <row r="9" spans="1:11" ht="12.75">
      <c r="A9" s="3" t="s">
        <v>177</v>
      </c>
      <c r="B9" s="1"/>
      <c r="C9" s="7"/>
      <c r="D9" s="1"/>
      <c r="E9" s="1"/>
      <c r="F9" s="1"/>
      <c r="I9" s="43">
        <f>SUM(G10:G11)</f>
        <v>136625.93</v>
      </c>
      <c r="J9" s="1"/>
      <c r="K9" s="1"/>
    </row>
    <row r="10" spans="1:11" ht="12.75">
      <c r="A10" s="1" t="s">
        <v>543</v>
      </c>
      <c r="B10" s="1"/>
      <c r="C10" s="7"/>
      <c r="D10" s="1"/>
      <c r="E10" s="1"/>
      <c r="F10" s="1" t="s">
        <v>191</v>
      </c>
      <c r="G10" s="9">
        <v>123546.63</v>
      </c>
      <c r="H10" s="9"/>
      <c r="I10" s="1"/>
      <c r="J10" s="1"/>
      <c r="K10" s="1"/>
    </row>
    <row r="11" spans="1:11" ht="12.75">
      <c r="A11" s="1" t="s">
        <v>641</v>
      </c>
      <c r="B11" s="1"/>
      <c r="C11" s="7"/>
      <c r="D11" s="1"/>
      <c r="E11" s="1"/>
      <c r="F11" s="1" t="s">
        <v>191</v>
      </c>
      <c r="G11" s="9">
        <v>13079.3</v>
      </c>
      <c r="H11" s="9"/>
      <c r="I11" s="1"/>
      <c r="J11" s="1"/>
      <c r="K11" s="1"/>
    </row>
    <row r="13" spans="1:11" ht="12.75">
      <c r="A13" s="3" t="s">
        <v>181</v>
      </c>
      <c r="B13" s="1"/>
      <c r="C13" s="7"/>
      <c r="D13" s="1"/>
      <c r="E13" s="1"/>
      <c r="F13" s="1"/>
      <c r="I13" s="43">
        <f>G14+G15</f>
        <v>12840.800000000001</v>
      </c>
      <c r="J13" s="1"/>
      <c r="K13" s="1"/>
    </row>
    <row r="14" spans="1:11" ht="12.75">
      <c r="A14" s="1" t="s">
        <v>643</v>
      </c>
      <c r="B14" s="1"/>
      <c r="C14" s="7"/>
      <c r="D14" s="1"/>
      <c r="E14" s="1"/>
      <c r="F14" s="1"/>
      <c r="G14" s="9">
        <v>10949.1</v>
      </c>
      <c r="H14" s="9"/>
      <c r="I14" s="43"/>
      <c r="J14" s="1"/>
      <c r="K14" s="1"/>
    </row>
    <row r="15" spans="1:11" ht="12.75">
      <c r="A15" s="1" t="s">
        <v>642</v>
      </c>
      <c r="B15" s="1"/>
      <c r="C15" s="7"/>
      <c r="D15" s="1"/>
      <c r="E15" s="1"/>
      <c r="F15" s="1"/>
      <c r="G15" s="9">
        <v>1891.7</v>
      </c>
      <c r="H15" s="9"/>
      <c r="I15" s="43"/>
      <c r="J15" s="1"/>
      <c r="K15" s="1"/>
    </row>
    <row r="17" spans="1:11" ht="12.75">
      <c r="A17" s="3" t="s">
        <v>197</v>
      </c>
      <c r="B17" s="1"/>
      <c r="C17" s="7"/>
      <c r="D17" s="1"/>
      <c r="E17" s="1"/>
      <c r="F17" s="1"/>
      <c r="G17" s="9"/>
      <c r="H17" s="9"/>
      <c r="I17" s="43">
        <f>G18+G19+G21+G23+G22</f>
        <v>258802.59999999998</v>
      </c>
      <c r="J17" s="1"/>
      <c r="K17" s="1"/>
    </row>
    <row r="18" spans="1:11" ht="12.75">
      <c r="A18" s="96" t="s">
        <v>644</v>
      </c>
      <c r="B18" s="1"/>
      <c r="C18" s="7"/>
      <c r="D18" s="1"/>
      <c r="E18" s="1"/>
      <c r="F18" s="1"/>
      <c r="G18" s="9">
        <v>125000</v>
      </c>
      <c r="H18" s="9"/>
      <c r="I18" s="43"/>
      <c r="J18" s="1"/>
      <c r="K18" s="1"/>
    </row>
    <row r="19" spans="1:11" ht="12.75">
      <c r="A19" s="96" t="s">
        <v>710</v>
      </c>
      <c r="B19" s="1"/>
      <c r="C19" s="7"/>
      <c r="D19" s="1"/>
      <c r="E19" s="1"/>
      <c r="F19" s="1"/>
      <c r="G19" s="138">
        <f>100*250</f>
        <v>25000</v>
      </c>
      <c r="H19" s="56"/>
      <c r="I19" s="1"/>
      <c r="J19" s="1"/>
      <c r="K19" s="1"/>
    </row>
    <row r="20" spans="1:11" ht="12.75">
      <c r="A20" s="96" t="s">
        <v>711</v>
      </c>
      <c r="B20" s="1"/>
      <c r="C20" s="7"/>
      <c r="D20" s="1"/>
      <c r="E20" s="1"/>
      <c r="F20" s="1"/>
      <c r="G20" s="138"/>
      <c r="H20" s="56"/>
      <c r="I20" s="1"/>
      <c r="J20" s="1"/>
      <c r="K20" s="1"/>
    </row>
    <row r="21" spans="1:11" ht="12.75">
      <c r="A21" s="1" t="s">
        <v>43</v>
      </c>
      <c r="B21" s="1"/>
      <c r="C21" s="7"/>
      <c r="D21" s="1"/>
      <c r="E21" s="1"/>
      <c r="F21" s="1"/>
      <c r="G21" s="9">
        <v>45000</v>
      </c>
      <c r="H21" s="9"/>
      <c r="I21" s="44"/>
      <c r="J21" s="1"/>
      <c r="K21" s="1"/>
    </row>
    <row r="22" spans="1:11" ht="12.75">
      <c r="A22" s="96" t="s">
        <v>645</v>
      </c>
      <c r="B22" s="1"/>
      <c r="C22" s="7"/>
      <c r="D22" s="1"/>
      <c r="E22" s="1"/>
      <c r="F22" s="1"/>
      <c r="G22" s="9">
        <f>'30X10 DAMSIG'!K30</f>
        <v>32851.2</v>
      </c>
      <c r="H22" s="9"/>
      <c r="I22" s="44"/>
      <c r="J22" s="1"/>
      <c r="K22" s="1"/>
    </row>
    <row r="23" spans="1:7" ht="12.75">
      <c r="A23" s="96" t="s">
        <v>646</v>
      </c>
      <c r="G23" s="9">
        <v>30951.4</v>
      </c>
    </row>
    <row r="24" spans="2:11" ht="12.75">
      <c r="B24" s="1"/>
      <c r="C24" s="7"/>
      <c r="D24" s="1"/>
      <c r="E24" s="1"/>
      <c r="F24" s="1"/>
      <c r="G24" s="1"/>
      <c r="H24" s="1"/>
      <c r="J24" s="1"/>
      <c r="K24" s="1"/>
    </row>
    <row r="25" spans="1:11" ht="12.75">
      <c r="A25" s="3" t="s">
        <v>647</v>
      </c>
      <c r="B25" s="1"/>
      <c r="C25" s="7"/>
      <c r="D25" s="1"/>
      <c r="E25" s="1"/>
      <c r="F25" s="1"/>
      <c r="G25" s="1"/>
      <c r="H25" s="1"/>
      <c r="I25" s="43">
        <f>(I9+I13+I17+I6)*0.01</f>
        <v>4118.9433</v>
      </c>
      <c r="J25" s="1"/>
      <c r="K25" s="1"/>
    </row>
    <row r="26" spans="1:11" ht="12.75">
      <c r="A26" s="3" t="s">
        <v>648</v>
      </c>
      <c r="B26" s="1"/>
      <c r="C26" s="7"/>
      <c r="D26" s="1"/>
      <c r="E26" s="1"/>
      <c r="F26" s="1"/>
      <c r="G26" s="43"/>
      <c r="H26" s="43"/>
      <c r="I26" s="43">
        <f>(I9+I13+I17+I25+I6)*0.01</f>
        <v>4160.1327329999995</v>
      </c>
      <c r="J26" s="1"/>
      <c r="K26" s="1"/>
    </row>
    <row r="27" spans="1:11" ht="12.75">
      <c r="A27" s="57" t="s">
        <v>649</v>
      </c>
      <c r="B27" s="1"/>
      <c r="C27" s="7"/>
      <c r="D27" s="1"/>
      <c r="E27" s="1"/>
      <c r="F27" s="1"/>
      <c r="G27" s="1"/>
      <c r="H27" s="1"/>
      <c r="I27" s="43">
        <f>I9+I13+I17+I25+I6+I26</f>
        <v>420173.4060329999</v>
      </c>
      <c r="J27" s="1"/>
      <c r="K27" s="1"/>
    </row>
    <row r="28" spans="1:11" ht="12.75">
      <c r="A28" s="57" t="s">
        <v>650</v>
      </c>
      <c r="B28" s="1"/>
      <c r="C28" s="7"/>
      <c r="D28" s="1"/>
      <c r="E28" s="1"/>
      <c r="F28" s="1"/>
      <c r="G28" s="1"/>
      <c r="H28" s="1"/>
      <c r="I28" s="43">
        <f>2X6İŞL!L15</f>
        <v>45806.4</v>
      </c>
      <c r="J28" s="1"/>
      <c r="K28" s="1"/>
    </row>
    <row r="29" spans="1:9" ht="15">
      <c r="A29" s="24" t="s">
        <v>185</v>
      </c>
      <c r="I29" s="43">
        <f>SUM(I27:I28)</f>
        <v>465979.80603299994</v>
      </c>
    </row>
    <row r="30" ht="12.75">
      <c r="A30" t="s">
        <v>29</v>
      </c>
    </row>
    <row r="31" ht="12.75">
      <c r="A31" s="96" t="s">
        <v>589</v>
      </c>
    </row>
    <row r="32" ht="12.75">
      <c r="A32" s="139" t="s">
        <v>591</v>
      </c>
    </row>
    <row r="33" ht="12.75">
      <c r="A33" s="139" t="s">
        <v>593</v>
      </c>
    </row>
    <row r="34" spans="1:13" ht="12.75">
      <c r="A34" t="s">
        <v>35</v>
      </c>
      <c r="B34" s="1"/>
      <c r="C34" s="1"/>
      <c r="D34" s="1"/>
      <c r="E34" s="1"/>
      <c r="F34" s="1"/>
      <c r="G34" s="1"/>
      <c r="H34" s="1"/>
      <c r="I34" s="1"/>
      <c r="J34" s="1"/>
      <c r="K34" s="72"/>
      <c r="L34" s="72"/>
      <c r="M34" s="72"/>
    </row>
    <row r="35" spans="1:12" s="1" customFormat="1" ht="12.75">
      <c r="A35" s="1" t="s">
        <v>664</v>
      </c>
      <c r="K35" s="72"/>
      <c r="L35" s="72"/>
    </row>
    <row r="36" spans="1:6" s="1" customFormat="1" ht="12.75">
      <c r="A36" s="1" t="s">
        <v>665</v>
      </c>
      <c r="F36" s="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L35" sqref="L35"/>
    </sheetView>
  </sheetViews>
  <sheetFormatPr defaultColWidth="9.140625" defaultRowHeight="12.75"/>
  <cols>
    <col min="6" max="6" width="4.57421875" style="0" customWidth="1"/>
    <col min="7" max="7" width="2.8515625" style="0" customWidth="1"/>
    <col min="10" max="10" width="4.00390625" style="0" customWidth="1"/>
    <col min="12" max="12" width="12.140625" style="0" customWidth="1"/>
  </cols>
  <sheetData>
    <row r="1" spans="1:13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22"/>
    </row>
    <row r="2" spans="1:13" ht="15">
      <c r="A2" s="203" t="s">
        <v>592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22"/>
    </row>
    <row r="3" spans="1:13" ht="15">
      <c r="A3" s="223" t="s">
        <v>686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74"/>
    </row>
    <row r="4" spans="1:13" ht="12.75">
      <c r="A4" s="74"/>
      <c r="B4" s="75"/>
      <c r="C4" s="75"/>
      <c r="D4" s="75"/>
      <c r="E4" s="75"/>
      <c r="F4" s="75"/>
      <c r="G4" s="75"/>
      <c r="H4" s="75"/>
      <c r="I4" s="75"/>
      <c r="J4" s="75"/>
      <c r="K4" s="74"/>
      <c r="L4" s="74"/>
      <c r="M4" s="74"/>
    </row>
    <row r="5" spans="1:13" ht="12.75">
      <c r="A5" s="76" t="s">
        <v>186</v>
      </c>
      <c r="B5" s="75"/>
      <c r="C5" s="77"/>
      <c r="D5" s="75"/>
      <c r="E5" s="75"/>
      <c r="F5" s="75"/>
      <c r="G5" s="78"/>
      <c r="H5" s="75"/>
      <c r="I5" s="75"/>
      <c r="J5" s="75"/>
      <c r="K5" s="74"/>
      <c r="L5" s="76">
        <f>K6</f>
        <v>185</v>
      </c>
      <c r="M5" s="74"/>
    </row>
    <row r="6" spans="1:13" ht="12.75">
      <c r="A6" s="74" t="s">
        <v>96</v>
      </c>
      <c r="B6" s="75"/>
      <c r="C6" s="77"/>
      <c r="D6" s="75"/>
      <c r="E6" s="75"/>
      <c r="F6" s="75"/>
      <c r="G6" s="78"/>
      <c r="H6" s="75"/>
      <c r="I6" s="75"/>
      <c r="J6" s="75"/>
      <c r="K6" s="74">
        <f>B7*E7</f>
        <v>185</v>
      </c>
      <c r="L6" s="76"/>
      <c r="M6" s="74"/>
    </row>
    <row r="7" spans="1:13" ht="12.75">
      <c r="A7" s="74"/>
      <c r="B7" s="79">
        <f>L28</f>
        <v>370</v>
      </c>
      <c r="C7" s="80" t="s">
        <v>191</v>
      </c>
      <c r="D7" s="74" t="s">
        <v>193</v>
      </c>
      <c r="E7" s="81">
        <v>0.5</v>
      </c>
      <c r="F7" s="75" t="s">
        <v>328</v>
      </c>
      <c r="G7" s="78"/>
      <c r="H7" s="75"/>
      <c r="I7" s="75"/>
      <c r="J7" s="75"/>
      <c r="K7" s="74"/>
      <c r="L7" s="76"/>
      <c r="M7" s="74"/>
    </row>
    <row r="8" spans="1:13" ht="12.75">
      <c r="A8" s="74"/>
      <c r="B8" s="82"/>
      <c r="C8" s="80"/>
      <c r="D8" s="74"/>
      <c r="E8" s="81"/>
      <c r="F8" s="75"/>
      <c r="G8" s="78"/>
      <c r="H8" s="75"/>
      <c r="I8" s="75"/>
      <c r="J8" s="75"/>
      <c r="K8" s="74"/>
      <c r="L8" s="76"/>
      <c r="M8" s="74"/>
    </row>
    <row r="9" spans="1:13" ht="12.75">
      <c r="A9" s="76" t="s">
        <v>188</v>
      </c>
      <c r="B9" s="83"/>
      <c r="C9" s="77"/>
      <c r="D9" s="75"/>
      <c r="E9" s="75"/>
      <c r="F9" s="77"/>
      <c r="G9" s="78"/>
      <c r="H9" s="75"/>
      <c r="I9" s="75"/>
      <c r="J9" s="75"/>
      <c r="K9" s="74">
        <f>B10*E10</f>
        <v>37987</v>
      </c>
      <c r="L9" s="74">
        <f>K9</f>
        <v>37987</v>
      </c>
      <c r="M9" s="74"/>
    </row>
    <row r="10" spans="1:13" ht="12.75">
      <c r="A10" s="74"/>
      <c r="B10" s="79">
        <f>B13-(B7)</f>
        <v>75974</v>
      </c>
      <c r="C10" s="80" t="s">
        <v>191</v>
      </c>
      <c r="D10" s="74" t="s">
        <v>193</v>
      </c>
      <c r="E10" s="81">
        <v>0.5</v>
      </c>
      <c r="F10" s="75" t="s">
        <v>328</v>
      </c>
      <c r="G10" s="78"/>
      <c r="H10" s="75"/>
      <c r="I10" s="75" t="s">
        <v>172</v>
      </c>
      <c r="J10" s="75"/>
      <c r="K10" s="74"/>
      <c r="L10" s="76"/>
      <c r="M10" s="74"/>
    </row>
    <row r="11" spans="1:13" ht="12.75">
      <c r="A11" s="74"/>
      <c r="B11" s="75"/>
      <c r="C11" s="77"/>
      <c r="D11" s="75"/>
      <c r="E11" s="75"/>
      <c r="F11" s="75"/>
      <c r="G11" s="78"/>
      <c r="H11" s="75"/>
      <c r="I11" s="75"/>
      <c r="J11" s="75"/>
      <c r="K11" s="74"/>
      <c r="L11" s="76"/>
      <c r="M11" s="74"/>
    </row>
    <row r="12" spans="1:13" ht="12.75">
      <c r="A12" s="76" t="s">
        <v>369</v>
      </c>
      <c r="B12" s="75"/>
      <c r="C12" s="77"/>
      <c r="D12" s="75"/>
      <c r="E12" s="75"/>
      <c r="F12" s="75"/>
      <c r="G12" s="78"/>
      <c r="H12" s="75"/>
      <c r="I12" s="75"/>
      <c r="J12" s="75"/>
      <c r="K12" s="74">
        <f>B13*E13</f>
        <v>7634.400000000001</v>
      </c>
      <c r="L12" s="74">
        <f>K12</f>
        <v>7634.400000000001</v>
      </c>
      <c r="M12" s="74"/>
    </row>
    <row r="13" spans="1:13" ht="12.75">
      <c r="A13" s="74"/>
      <c r="B13" s="79">
        <f>L35</f>
        <v>76344</v>
      </c>
      <c r="C13" s="80" t="s">
        <v>191</v>
      </c>
      <c r="D13" s="74" t="s">
        <v>193</v>
      </c>
      <c r="E13" s="81">
        <v>0.1</v>
      </c>
      <c r="F13" s="75" t="s">
        <v>328</v>
      </c>
      <c r="G13" s="78"/>
      <c r="H13" s="75"/>
      <c r="I13" s="75"/>
      <c r="J13" s="75"/>
      <c r="K13" s="74"/>
      <c r="L13" s="76"/>
      <c r="M13" s="74"/>
    </row>
    <row r="14" spans="1:13" ht="12.75">
      <c r="A14" s="74"/>
      <c r="B14" s="82"/>
      <c r="C14" s="80"/>
      <c r="D14" s="74"/>
      <c r="E14" s="81"/>
      <c r="F14" s="75"/>
      <c r="G14" s="78"/>
      <c r="H14" s="75"/>
      <c r="I14" s="75"/>
      <c r="J14" s="75"/>
      <c r="K14" s="74"/>
      <c r="L14" s="76"/>
      <c r="M14" s="74"/>
    </row>
    <row r="15" spans="1:13" ht="15.75">
      <c r="A15" s="84" t="s">
        <v>63</v>
      </c>
      <c r="B15" s="82"/>
      <c r="C15" s="80"/>
      <c r="D15" s="74"/>
      <c r="E15" s="81"/>
      <c r="F15" s="75"/>
      <c r="G15" s="78"/>
      <c r="H15" s="75"/>
      <c r="I15" s="75"/>
      <c r="J15" s="75"/>
      <c r="K15" s="74"/>
      <c r="L15" s="84">
        <f>SUM(L5:L14)</f>
        <v>45806.4</v>
      </c>
      <c r="M15" s="74"/>
    </row>
    <row r="16" spans="1:13" ht="13.5" thickBot="1">
      <c r="A16" s="85"/>
      <c r="B16" s="86"/>
      <c r="C16" s="87"/>
      <c r="D16" s="86"/>
      <c r="E16" s="86"/>
      <c r="F16" s="86"/>
      <c r="G16" s="88"/>
      <c r="H16" s="86"/>
      <c r="I16" s="86"/>
      <c r="J16" s="86"/>
      <c r="K16" s="89"/>
      <c r="L16" s="90"/>
      <c r="M16" s="74"/>
    </row>
    <row r="17" spans="1:13" ht="12.75">
      <c r="A17" s="74"/>
      <c r="B17" s="75"/>
      <c r="C17" s="77"/>
      <c r="D17" s="75"/>
      <c r="E17" s="75"/>
      <c r="F17" s="75"/>
      <c r="G17" s="78"/>
      <c r="H17" s="75"/>
      <c r="I17" s="75"/>
      <c r="J17" s="75"/>
      <c r="K17" s="82"/>
      <c r="L17" s="76"/>
      <c r="M17" s="74"/>
    </row>
    <row r="18" spans="1:13" ht="15">
      <c r="A18" s="91" t="s">
        <v>382</v>
      </c>
      <c r="B18" s="75"/>
      <c r="C18" s="77"/>
      <c r="D18" s="75"/>
      <c r="E18" s="75"/>
      <c r="F18" s="75"/>
      <c r="G18" s="78"/>
      <c r="H18" s="75"/>
      <c r="I18" s="75"/>
      <c r="J18" s="75"/>
      <c r="K18" s="74"/>
      <c r="L18" s="76"/>
      <c r="M18" s="74"/>
    </row>
    <row r="19" spans="1:13" ht="15">
      <c r="A19" s="91"/>
      <c r="B19" s="75"/>
      <c r="C19" s="77"/>
      <c r="D19" s="75"/>
      <c r="E19" s="75"/>
      <c r="F19" s="75"/>
      <c r="G19" s="78"/>
      <c r="H19" s="75"/>
      <c r="I19" s="75"/>
      <c r="J19" s="75"/>
      <c r="K19" s="74"/>
      <c r="L19" s="76"/>
      <c r="M19" s="74"/>
    </row>
    <row r="20" spans="1:13" ht="12.75">
      <c r="A20" s="76" t="s">
        <v>540</v>
      </c>
      <c r="B20" s="75"/>
      <c r="C20" s="77"/>
      <c r="D20" s="75"/>
      <c r="E20" s="110"/>
      <c r="F20" s="110"/>
      <c r="G20" s="111"/>
      <c r="H20" s="110"/>
      <c r="I20" s="75"/>
      <c r="J20" s="75"/>
      <c r="K20" s="74"/>
      <c r="L20" s="76">
        <f>K21+K25+K23</f>
        <v>64824</v>
      </c>
      <c r="M20" s="74"/>
    </row>
    <row r="21" spans="1:13" ht="12.75">
      <c r="A21" s="74" t="s">
        <v>541</v>
      </c>
      <c r="B21" s="75"/>
      <c r="C21" s="77"/>
      <c r="D21" s="75"/>
      <c r="E21" s="112"/>
      <c r="F21" s="110"/>
      <c r="G21" s="111"/>
      <c r="H21" s="110"/>
      <c r="I21" s="75"/>
      <c r="J21" s="75"/>
      <c r="K21" s="74">
        <f>B22*E22*H22</f>
        <v>24000</v>
      </c>
      <c r="L21" s="74"/>
      <c r="M21" s="74"/>
    </row>
    <row r="22" spans="1:13" ht="12.75">
      <c r="A22" s="74"/>
      <c r="B22" s="82">
        <v>2000</v>
      </c>
      <c r="C22" s="77" t="s">
        <v>110</v>
      </c>
      <c r="D22" s="75" t="s">
        <v>193</v>
      </c>
      <c r="E22" s="113">
        <v>12</v>
      </c>
      <c r="F22" s="110" t="s">
        <v>363</v>
      </c>
      <c r="G22" s="111" t="s">
        <v>222</v>
      </c>
      <c r="H22" s="112">
        <v>1</v>
      </c>
      <c r="I22" s="75" t="s">
        <v>346</v>
      </c>
      <c r="J22" s="75"/>
      <c r="K22" s="74"/>
      <c r="L22" s="74"/>
      <c r="M22" s="74"/>
    </row>
    <row r="23" spans="1:21" ht="12.75">
      <c r="A23" s="1" t="s">
        <v>32</v>
      </c>
      <c r="B23" s="2"/>
      <c r="C23" s="4"/>
      <c r="D23" s="2"/>
      <c r="E23" s="106"/>
      <c r="F23" s="104"/>
      <c r="G23" s="5"/>
      <c r="H23" s="2"/>
      <c r="I23" s="2"/>
      <c r="J23" s="2"/>
      <c r="K23" s="1">
        <f>H24*E24*B24</f>
        <v>27216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9">
        <v>1134</v>
      </c>
      <c r="C24" s="4" t="s">
        <v>110</v>
      </c>
      <c r="D24" s="2" t="s">
        <v>193</v>
      </c>
      <c r="E24" s="105">
        <v>12</v>
      </c>
      <c r="F24" s="104" t="s">
        <v>363</v>
      </c>
      <c r="G24" s="5" t="s">
        <v>222</v>
      </c>
      <c r="H24" s="106">
        <v>2</v>
      </c>
      <c r="I24" s="2" t="s">
        <v>346</v>
      </c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13" ht="12.75">
      <c r="A25" s="74" t="s">
        <v>31</v>
      </c>
      <c r="B25" s="75"/>
      <c r="C25" s="77"/>
      <c r="D25" s="75"/>
      <c r="E25" s="112"/>
      <c r="F25" s="110"/>
      <c r="G25" s="111"/>
      <c r="H25" s="110"/>
      <c r="I25" s="75"/>
      <c r="J25" s="75"/>
      <c r="K25" s="74">
        <f>B26*E26*H26</f>
        <v>13608</v>
      </c>
      <c r="L25" s="74"/>
      <c r="M25" s="74"/>
    </row>
    <row r="26" spans="1:13" ht="12.75">
      <c r="A26" s="74"/>
      <c r="B26" s="82">
        <v>1134</v>
      </c>
      <c r="C26" s="77" t="s">
        <v>110</v>
      </c>
      <c r="D26" s="75" t="s">
        <v>193</v>
      </c>
      <c r="E26" s="113">
        <v>12</v>
      </c>
      <c r="F26" s="110" t="s">
        <v>362</v>
      </c>
      <c r="G26" s="111" t="s">
        <v>222</v>
      </c>
      <c r="H26" s="112">
        <v>1</v>
      </c>
      <c r="I26" s="75" t="s">
        <v>342</v>
      </c>
      <c r="J26" s="75"/>
      <c r="K26" s="74"/>
      <c r="L26" s="74"/>
      <c r="M26" s="74"/>
    </row>
    <row r="27" spans="1:13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3" ht="12.75">
      <c r="A28" s="76" t="s">
        <v>542</v>
      </c>
      <c r="B28" s="83"/>
      <c r="C28" s="77"/>
      <c r="D28" s="75"/>
      <c r="E28" s="92"/>
      <c r="F28" s="77"/>
      <c r="G28" s="78"/>
      <c r="H28" s="75"/>
      <c r="I28" s="75"/>
      <c r="J28" s="75"/>
      <c r="K28" s="74"/>
      <c r="L28" s="74">
        <f>B29</f>
        <v>370</v>
      </c>
      <c r="M28" s="74"/>
    </row>
    <row r="29" spans="1:13" ht="12.75">
      <c r="A29" s="74"/>
      <c r="B29" s="93">
        <v>370</v>
      </c>
      <c r="C29" s="77" t="s">
        <v>84</v>
      </c>
      <c r="D29" s="75"/>
      <c r="E29" s="75"/>
      <c r="F29" s="75"/>
      <c r="G29" s="78" t="s">
        <v>191</v>
      </c>
      <c r="H29" s="75"/>
      <c r="I29" s="75"/>
      <c r="J29" s="75"/>
      <c r="K29" s="74"/>
      <c r="L29" s="74"/>
      <c r="M29" s="74"/>
    </row>
    <row r="30" spans="1:13" ht="12.75">
      <c r="A30" s="76" t="s">
        <v>434</v>
      </c>
      <c r="B30" s="75"/>
      <c r="C30" s="77"/>
      <c r="D30" s="75"/>
      <c r="E30" s="75"/>
      <c r="F30" s="75"/>
      <c r="G30" s="78"/>
      <c r="H30" s="75"/>
      <c r="I30" s="75"/>
      <c r="J30" s="75"/>
      <c r="K30" s="74"/>
      <c r="L30" s="82">
        <v>5500</v>
      </c>
      <c r="M30" s="74"/>
    </row>
    <row r="31" spans="1:13" ht="12.75">
      <c r="A31" s="76"/>
      <c r="B31" s="75"/>
      <c r="C31" s="77"/>
      <c r="D31" s="75"/>
      <c r="E31" s="75"/>
      <c r="F31" s="75"/>
      <c r="G31" s="78"/>
      <c r="H31" s="75"/>
      <c r="I31" s="75"/>
      <c r="J31" s="75"/>
      <c r="K31" s="74"/>
      <c r="L31" s="74"/>
      <c r="M31" s="74"/>
    </row>
    <row r="32" spans="1:13" ht="12.75">
      <c r="A32" s="76" t="s">
        <v>435</v>
      </c>
      <c r="B32" s="75"/>
      <c r="C32" s="77"/>
      <c r="D32" s="75"/>
      <c r="E32" s="75"/>
      <c r="F32" s="75"/>
      <c r="G32" s="78"/>
      <c r="H32" s="75"/>
      <c r="I32" s="75"/>
      <c r="J32" s="75"/>
      <c r="K32" s="74"/>
      <c r="L32" s="82"/>
      <c r="M32" s="74"/>
    </row>
    <row r="33" spans="1:13" ht="12.75">
      <c r="A33" s="76"/>
      <c r="B33" s="75"/>
      <c r="C33" s="77"/>
      <c r="D33" s="75"/>
      <c r="E33" s="75"/>
      <c r="F33" s="75"/>
      <c r="G33" s="78"/>
      <c r="H33" s="75"/>
      <c r="I33" s="75"/>
      <c r="J33" s="75"/>
      <c r="K33" s="74"/>
      <c r="L33" s="170">
        <v>5650</v>
      </c>
      <c r="M33" s="74"/>
    </row>
    <row r="34" spans="1:13" ht="12.75">
      <c r="A34" s="76"/>
      <c r="B34" s="75"/>
      <c r="C34" s="77"/>
      <c r="D34" s="75"/>
      <c r="E34" s="75"/>
      <c r="F34" s="75"/>
      <c r="G34" s="78"/>
      <c r="H34" s="75"/>
      <c r="I34" s="75"/>
      <c r="J34" s="75"/>
      <c r="K34" s="74"/>
      <c r="L34" s="74"/>
      <c r="M34" s="74"/>
    </row>
    <row r="35" spans="1:13" ht="15">
      <c r="A35" s="94" t="s">
        <v>150</v>
      </c>
      <c r="B35" s="75"/>
      <c r="C35" s="77"/>
      <c r="D35" s="75"/>
      <c r="E35" s="75"/>
      <c r="F35" s="75"/>
      <c r="G35" s="78"/>
      <c r="H35" s="75"/>
      <c r="I35" s="75"/>
      <c r="J35" s="75"/>
      <c r="K35" s="74"/>
      <c r="L35" s="76">
        <f>L20+L28+L30+L33</f>
        <v>76344</v>
      </c>
      <c r="M35" s="74"/>
    </row>
    <row r="36" spans="1:13" ht="12.75">
      <c r="A36" s="74"/>
      <c r="B36" s="75"/>
      <c r="C36" s="77"/>
      <c r="D36" s="75"/>
      <c r="E36" s="75"/>
      <c r="F36" s="75"/>
      <c r="G36" s="78"/>
      <c r="H36" s="75"/>
      <c r="I36" s="75"/>
      <c r="J36" s="75"/>
      <c r="K36" s="74"/>
      <c r="L36" s="74"/>
      <c r="M36" s="74"/>
    </row>
    <row r="37" spans="1:13" ht="12.75">
      <c r="A37" s="74" t="s">
        <v>119</v>
      </c>
      <c r="B37" s="74"/>
      <c r="C37" s="75"/>
      <c r="D37" s="75"/>
      <c r="E37" s="75"/>
      <c r="F37" s="75"/>
      <c r="G37" s="75"/>
      <c r="H37" s="75"/>
      <c r="I37" s="75"/>
      <c r="J37" s="75"/>
      <c r="K37" s="74"/>
      <c r="L37" s="74"/>
      <c r="M37" s="74"/>
    </row>
    <row r="38" spans="1:13" ht="12.75">
      <c r="A38" s="74"/>
      <c r="B38" s="74" t="s">
        <v>372</v>
      </c>
      <c r="C38" s="75"/>
      <c r="D38" s="75"/>
      <c r="E38" s="75"/>
      <c r="F38" s="75"/>
      <c r="G38" s="75"/>
      <c r="H38" s="75"/>
      <c r="I38" s="75"/>
      <c r="J38" s="75"/>
      <c r="K38" s="74"/>
      <c r="L38" s="74"/>
      <c r="M38" s="74"/>
    </row>
    <row r="39" spans="1:13" ht="12.75">
      <c r="A39" s="74"/>
      <c r="B39" s="74"/>
      <c r="C39" s="75"/>
      <c r="D39" s="75"/>
      <c r="E39" s="75"/>
      <c r="F39" s="75"/>
      <c r="G39" s="75"/>
      <c r="H39" s="75"/>
      <c r="I39" s="75"/>
      <c r="J39" s="75"/>
      <c r="K39" s="74"/>
      <c r="L39" s="74"/>
      <c r="M39" s="74"/>
    </row>
    <row r="40" spans="1:13" ht="12.75">
      <c r="A40" s="74"/>
      <c r="B40" s="74" t="s">
        <v>36</v>
      </c>
      <c r="C40" s="74"/>
      <c r="D40" s="74"/>
      <c r="E40" s="74"/>
      <c r="F40" s="74"/>
      <c r="G40" s="75"/>
      <c r="H40" s="74"/>
      <c r="I40" s="74"/>
      <c r="J40" s="74"/>
      <c r="K40" s="74"/>
      <c r="L40" s="74"/>
      <c r="M40" s="74"/>
    </row>
  </sheetData>
  <sheetProtection/>
  <mergeCells count="3">
    <mergeCell ref="A1:L1"/>
    <mergeCell ref="A2:L2"/>
    <mergeCell ref="A3:L3"/>
  </mergeCells>
  <printOptions/>
  <pageMargins left="0.7086614173228347" right="0.11811023622047245" top="0.5511811023622047" bottom="0.15748031496062992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L53" sqref="L53"/>
    </sheetView>
  </sheetViews>
  <sheetFormatPr defaultColWidth="9.140625" defaultRowHeight="12.75"/>
  <cols>
    <col min="1" max="1" width="6.00390625" style="1" customWidth="1"/>
    <col min="2" max="2" width="17.7109375" style="2" customWidth="1"/>
    <col min="3" max="3" width="6.28125" style="4" customWidth="1"/>
    <col min="4" max="4" width="2.00390625" style="2" customWidth="1"/>
    <col min="5" max="5" width="11.7109375" style="2" customWidth="1"/>
    <col min="6" max="6" width="4.421875" style="2" customWidth="1"/>
    <col min="7" max="7" width="2.00390625" style="5" bestFit="1" customWidth="1"/>
    <col min="8" max="8" width="6.00390625" style="2" customWidth="1"/>
    <col min="9" max="9" width="3.28125" style="2" customWidth="1"/>
    <col min="10" max="10" width="5.28125" style="2" customWidth="1"/>
    <col min="11" max="11" width="11.00390625" style="1" customWidth="1"/>
    <col min="12" max="12" width="15.00390625" style="1" customWidth="1"/>
    <col min="13" max="16384" width="9.140625" style="1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203" t="s">
        <v>370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 ht="15">
      <c r="A3" s="203" t="s">
        <v>682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6"/>
    </row>
    <row r="4" spans="3:7" ht="12.75">
      <c r="C4" s="2"/>
      <c r="G4" s="2"/>
    </row>
    <row r="5" spans="1:12" ht="12.75">
      <c r="A5" s="3" t="s">
        <v>186</v>
      </c>
      <c r="L5" s="3">
        <f>SUM(K6:K8)</f>
        <v>691412.5</v>
      </c>
    </row>
    <row r="6" spans="1:12" ht="12.75">
      <c r="A6" s="1" t="s">
        <v>187</v>
      </c>
      <c r="K6" s="1">
        <f>E7*B7</f>
        <v>688612.5</v>
      </c>
      <c r="L6" s="3"/>
    </row>
    <row r="7" spans="2:12" ht="12.75">
      <c r="B7" s="6">
        <f>L22</f>
        <v>1377225</v>
      </c>
      <c r="C7" s="7" t="s">
        <v>191</v>
      </c>
      <c r="D7" s="1" t="s">
        <v>193</v>
      </c>
      <c r="E7" s="8">
        <v>0.5</v>
      </c>
      <c r="F7" s="2" t="s">
        <v>328</v>
      </c>
      <c r="L7" s="3"/>
    </row>
    <row r="8" spans="1:12" ht="12.75">
      <c r="A8" s="1" t="s">
        <v>46</v>
      </c>
      <c r="K8" s="1">
        <f>E9*B9</f>
        <v>2800</v>
      </c>
      <c r="L8" s="3"/>
    </row>
    <row r="9" spans="2:12" ht="12.75">
      <c r="B9" s="6">
        <f>L28</f>
        <v>5600</v>
      </c>
      <c r="C9" s="7" t="s">
        <v>191</v>
      </c>
      <c r="D9" s="1" t="s">
        <v>193</v>
      </c>
      <c r="E9" s="8">
        <v>0.5</v>
      </c>
      <c r="F9" s="2" t="s">
        <v>328</v>
      </c>
      <c r="L9" s="3"/>
    </row>
    <row r="10" spans="2:12" ht="12.75">
      <c r="B10" s="9"/>
      <c r="C10" s="7"/>
      <c r="D10" s="1"/>
      <c r="E10" s="8"/>
      <c r="L10" s="3"/>
    </row>
    <row r="11" spans="1:12" ht="12.75">
      <c r="A11" s="3" t="s">
        <v>188</v>
      </c>
      <c r="B11" s="10"/>
      <c r="F11" s="4"/>
      <c r="L11" s="1">
        <f>B12*E12</f>
        <v>77841</v>
      </c>
    </row>
    <row r="12" spans="2:12" ht="12.75">
      <c r="B12" s="6">
        <f>L43+L45+L33+L47+L49+L51</f>
        <v>155682</v>
      </c>
      <c r="C12" s="7" t="s">
        <v>191</v>
      </c>
      <c r="D12" s="1" t="s">
        <v>193</v>
      </c>
      <c r="E12" s="8">
        <v>0.5</v>
      </c>
      <c r="F12" s="2" t="s">
        <v>328</v>
      </c>
      <c r="L12" s="3"/>
    </row>
    <row r="13" ht="12.75">
      <c r="L13" s="3"/>
    </row>
    <row r="14" spans="1:12" ht="12.75">
      <c r="A14" s="3" t="s">
        <v>369</v>
      </c>
      <c r="L14" s="1">
        <f>B15*E15</f>
        <v>153850.7</v>
      </c>
    </row>
    <row r="15" spans="2:12" ht="12.75">
      <c r="B15" s="6">
        <f>L53</f>
        <v>1538507</v>
      </c>
      <c r="C15" s="7" t="s">
        <v>191</v>
      </c>
      <c r="D15" s="1" t="s">
        <v>193</v>
      </c>
      <c r="E15" s="8">
        <v>0.1</v>
      </c>
      <c r="F15" s="2" t="s">
        <v>328</v>
      </c>
      <c r="L15" s="3"/>
    </row>
    <row r="16" spans="2:12" ht="12.75">
      <c r="B16" s="6"/>
      <c r="C16" s="7"/>
      <c r="D16" s="1"/>
      <c r="E16" s="8"/>
      <c r="L16" s="3"/>
    </row>
    <row r="17" spans="1:12" ht="15.75">
      <c r="A17" s="11" t="s">
        <v>63</v>
      </c>
      <c r="B17" s="9"/>
      <c r="C17" s="7"/>
      <c r="D17" s="1"/>
      <c r="E17" s="8"/>
      <c r="L17" s="11">
        <f>SUM(L4:L14)</f>
        <v>923104.2</v>
      </c>
    </row>
    <row r="18" spans="1:12" ht="10.5" customHeight="1" thickBot="1">
      <c r="A18" s="12"/>
      <c r="B18" s="13"/>
      <c r="C18" s="14"/>
      <c r="D18" s="13"/>
      <c r="E18" s="13"/>
      <c r="F18" s="13"/>
      <c r="G18" s="15"/>
      <c r="H18" s="13"/>
      <c r="I18" s="13"/>
      <c r="J18" s="13"/>
      <c r="K18" s="16"/>
      <c r="L18" s="17"/>
    </row>
    <row r="19" spans="11:12" ht="12.75">
      <c r="K19" s="9"/>
      <c r="L19" s="3"/>
    </row>
    <row r="20" spans="1:12" ht="15">
      <c r="A20" s="18" t="s">
        <v>382</v>
      </c>
      <c r="L20" s="3"/>
    </row>
    <row r="21" spans="1:12" ht="15">
      <c r="A21" s="18"/>
      <c r="L21" s="3"/>
    </row>
    <row r="22" spans="1:12" ht="12.75">
      <c r="A22" s="3" t="s">
        <v>189</v>
      </c>
      <c r="L22" s="3">
        <f>SUM(K23:K25)</f>
        <v>1377225</v>
      </c>
    </row>
    <row r="23" spans="1:11" ht="12.75">
      <c r="A23" s="1" t="s">
        <v>352</v>
      </c>
      <c r="K23" s="1">
        <f>E24*B24</f>
        <v>771224.9999999999</v>
      </c>
    </row>
    <row r="24" spans="2:7" ht="12.75">
      <c r="B24" s="9">
        <v>1.13</v>
      </c>
      <c r="C24" s="4" t="s">
        <v>600</v>
      </c>
      <c r="D24" s="2" t="s">
        <v>193</v>
      </c>
      <c r="E24" s="68">
        <v>682500</v>
      </c>
      <c r="F24" s="2" t="s">
        <v>357</v>
      </c>
      <c r="G24" s="5" t="s">
        <v>191</v>
      </c>
    </row>
    <row r="25" spans="1:11" ht="12.75">
      <c r="A25" s="1" t="s">
        <v>353</v>
      </c>
      <c r="E25" s="104"/>
      <c r="K25" s="1">
        <f>E26*B26</f>
        <v>606000</v>
      </c>
    </row>
    <row r="26" spans="2:7" ht="12.75">
      <c r="B26" s="9">
        <v>1.5</v>
      </c>
      <c r="C26" s="4" t="s">
        <v>600</v>
      </c>
      <c r="D26" s="2" t="s">
        <v>193</v>
      </c>
      <c r="E26" s="68">
        <v>404000</v>
      </c>
      <c r="F26" s="2" t="s">
        <v>357</v>
      </c>
      <c r="G26" s="5" t="s">
        <v>191</v>
      </c>
    </row>
    <row r="27" spans="2:5" ht="12.75">
      <c r="B27" s="9"/>
      <c r="E27" s="6"/>
    </row>
    <row r="28" spans="1:12" ht="12.75">
      <c r="A28" s="3" t="s">
        <v>354</v>
      </c>
      <c r="L28" s="3">
        <f>SUM(K29:K31)</f>
        <v>5600</v>
      </c>
    </row>
    <row r="29" spans="1:11" ht="12.75">
      <c r="A29" s="1" t="s">
        <v>355</v>
      </c>
      <c r="K29" s="1">
        <f>E30*B30</f>
        <v>5000</v>
      </c>
    </row>
    <row r="30" spans="2:7" ht="12.75">
      <c r="B30" s="9">
        <v>12.5</v>
      </c>
      <c r="C30" s="4" t="s">
        <v>213</v>
      </c>
      <c r="D30" s="2" t="s">
        <v>193</v>
      </c>
      <c r="E30" s="68">
        <v>400</v>
      </c>
      <c r="F30" s="5" t="s">
        <v>356</v>
      </c>
      <c r="G30" s="5" t="s">
        <v>191</v>
      </c>
    </row>
    <row r="31" spans="1:11" ht="12.75">
      <c r="A31" s="1" t="s">
        <v>358</v>
      </c>
      <c r="E31" s="104"/>
      <c r="K31" s="19">
        <v>600</v>
      </c>
    </row>
    <row r="32" spans="5:11" ht="12.75">
      <c r="E32" s="104"/>
      <c r="K32" s="19"/>
    </row>
    <row r="33" spans="1:12" ht="12.75">
      <c r="A33" s="3" t="s">
        <v>190</v>
      </c>
      <c r="E33" s="104"/>
      <c r="L33" s="3">
        <f>SUM(K34:K40)</f>
        <v>105432</v>
      </c>
    </row>
    <row r="34" spans="1:11" ht="12.75">
      <c r="A34" s="1" t="s">
        <v>359</v>
      </c>
      <c r="E34" s="104"/>
      <c r="K34" s="1">
        <f>E35*B35</f>
        <v>30000</v>
      </c>
    </row>
    <row r="35" spans="2:7" ht="12.75">
      <c r="B35" s="9">
        <v>2500</v>
      </c>
      <c r="C35" s="4" t="s">
        <v>110</v>
      </c>
      <c r="D35" s="2" t="s">
        <v>193</v>
      </c>
      <c r="E35" s="105">
        <v>12</v>
      </c>
      <c r="F35" s="2" t="s">
        <v>362</v>
      </c>
      <c r="G35" s="5" t="s">
        <v>191</v>
      </c>
    </row>
    <row r="36" spans="1:11" ht="12.75">
      <c r="A36" s="1" t="s">
        <v>360</v>
      </c>
      <c r="E36" s="106"/>
      <c r="K36" s="1">
        <f>E37*B37</f>
        <v>21000</v>
      </c>
    </row>
    <row r="37" spans="2:7" ht="12.75">
      <c r="B37" s="9">
        <v>1750</v>
      </c>
      <c r="C37" s="4" t="s">
        <v>110</v>
      </c>
      <c r="D37" s="2" t="s">
        <v>193</v>
      </c>
      <c r="E37" s="105">
        <v>12</v>
      </c>
      <c r="F37" s="2" t="s">
        <v>362</v>
      </c>
      <c r="G37" s="5" t="s">
        <v>191</v>
      </c>
    </row>
    <row r="38" spans="1:11" ht="12.75">
      <c r="A38" s="1" t="s">
        <v>140</v>
      </c>
      <c r="E38" s="106"/>
      <c r="K38" s="1">
        <f>H39*E39*B39</f>
        <v>40824</v>
      </c>
    </row>
    <row r="39" spans="2:9" ht="12.75">
      <c r="B39" s="9">
        <v>1134</v>
      </c>
      <c r="C39" s="4" t="s">
        <v>110</v>
      </c>
      <c r="D39" s="2" t="s">
        <v>193</v>
      </c>
      <c r="E39" s="105">
        <v>12</v>
      </c>
      <c r="F39" s="2" t="s">
        <v>363</v>
      </c>
      <c r="G39" s="5" t="s">
        <v>222</v>
      </c>
      <c r="H39" s="107">
        <v>3</v>
      </c>
      <c r="I39" s="2" t="s">
        <v>346</v>
      </c>
    </row>
    <row r="40" spans="1:11" ht="12.75">
      <c r="A40" s="1" t="s">
        <v>361</v>
      </c>
      <c r="E40" s="106"/>
      <c r="K40" s="1">
        <f>E41*B41</f>
        <v>13608</v>
      </c>
    </row>
    <row r="41" spans="2:7" ht="12.75">
      <c r="B41" s="9">
        <v>1134</v>
      </c>
      <c r="C41" s="4" t="s">
        <v>110</v>
      </c>
      <c r="D41" s="2" t="s">
        <v>193</v>
      </c>
      <c r="E41" s="105">
        <v>12</v>
      </c>
      <c r="F41" s="2" t="s">
        <v>362</v>
      </c>
      <c r="G41" s="5" t="s">
        <v>191</v>
      </c>
    </row>
    <row r="42" spans="2:10" ht="12.75">
      <c r="B42" s="1"/>
      <c r="C42" s="1"/>
      <c r="D42" s="1"/>
      <c r="E42" s="67"/>
      <c r="F42" s="1"/>
      <c r="G42" s="1"/>
      <c r="H42" s="1"/>
      <c r="I42" s="1"/>
      <c r="J42" s="1"/>
    </row>
    <row r="43" spans="1:12" ht="12.75">
      <c r="A43" s="3" t="s">
        <v>364</v>
      </c>
      <c r="B43" s="10"/>
      <c r="E43" s="106"/>
      <c r="F43" s="4"/>
      <c r="L43" s="1">
        <f>E44*B44</f>
        <v>44000</v>
      </c>
    </row>
    <row r="44" spans="2:7" ht="12.75">
      <c r="B44" s="23">
        <v>110</v>
      </c>
      <c r="C44" s="4" t="s">
        <v>84</v>
      </c>
      <c r="D44" s="2" t="s">
        <v>193</v>
      </c>
      <c r="E44" s="104">
        <v>400</v>
      </c>
      <c r="F44" s="2" t="s">
        <v>356</v>
      </c>
      <c r="G44" s="5" t="s">
        <v>191</v>
      </c>
    </row>
    <row r="45" spans="1:12" ht="12.75">
      <c r="A45" s="3" t="s">
        <v>365</v>
      </c>
      <c r="B45" s="10"/>
      <c r="E45" s="21"/>
      <c r="F45" s="4"/>
      <c r="L45" s="1">
        <f>H46*E46*B46</f>
        <v>0</v>
      </c>
    </row>
    <row r="46" spans="2:8" ht="12.75">
      <c r="B46" s="9"/>
      <c r="H46" s="59"/>
    </row>
    <row r="47" spans="1:12" ht="12.75">
      <c r="A47" s="3" t="s">
        <v>366</v>
      </c>
      <c r="L47" s="9">
        <v>2000</v>
      </c>
    </row>
    <row r="48" ht="12.75">
      <c r="A48" s="3"/>
    </row>
    <row r="49" spans="1:12" ht="12.75">
      <c r="A49" s="3" t="s">
        <v>367</v>
      </c>
      <c r="L49" s="9">
        <v>2000</v>
      </c>
    </row>
    <row r="50" ht="12.75">
      <c r="A50" s="3"/>
    </row>
    <row r="51" spans="1:12" ht="12.75">
      <c r="A51" s="3" t="s">
        <v>368</v>
      </c>
      <c r="L51" s="9">
        <v>2250</v>
      </c>
    </row>
    <row r="52" ht="12.75">
      <c r="A52" s="3"/>
    </row>
    <row r="53" spans="1:12" ht="15">
      <c r="A53" s="24" t="s">
        <v>150</v>
      </c>
      <c r="L53" s="3">
        <f>SUM(L22:L51)</f>
        <v>1538507</v>
      </c>
    </row>
    <row r="55" spans="1:7" ht="12.75">
      <c r="A55" s="1" t="s">
        <v>371</v>
      </c>
      <c r="B55" s="1"/>
      <c r="C55" s="2"/>
      <c r="G55" s="2"/>
    </row>
    <row r="56" spans="2:7" ht="12.75">
      <c r="B56" s="1" t="s">
        <v>372</v>
      </c>
      <c r="C56" s="2"/>
      <c r="G56" s="2"/>
    </row>
    <row r="57" spans="2:7" ht="15" customHeight="1">
      <c r="B57" s="1" t="s">
        <v>509</v>
      </c>
      <c r="C57" s="2"/>
      <c r="G57" s="2"/>
    </row>
    <row r="58" spans="2:7" ht="6" customHeight="1">
      <c r="B58" s="1"/>
      <c r="C58" s="2"/>
      <c r="G58" s="2"/>
    </row>
    <row r="59" spans="2:7" ht="6" customHeight="1">
      <c r="B59" s="1"/>
      <c r="C59" s="2"/>
      <c r="G59" s="2"/>
    </row>
    <row r="60" spans="1:10" ht="12.75">
      <c r="A60" s="1" t="s">
        <v>113</v>
      </c>
      <c r="B60" s="1" t="s">
        <v>41</v>
      </c>
      <c r="C60" s="1"/>
      <c r="D60" s="1"/>
      <c r="E60" s="1"/>
      <c r="F60" s="1"/>
      <c r="G60" s="2"/>
      <c r="H60" s="1"/>
      <c r="I60" s="1"/>
      <c r="J60" s="1"/>
    </row>
    <row r="61" spans="2:10" ht="12.75">
      <c r="B61" s="1" t="s">
        <v>191</v>
      </c>
      <c r="C61" s="1"/>
      <c r="D61" s="1"/>
      <c r="E61" s="1"/>
      <c r="F61" s="1"/>
      <c r="G61" s="2"/>
      <c r="H61" s="1"/>
      <c r="I61" s="1"/>
      <c r="J61" s="1"/>
    </row>
    <row r="62" spans="2:7" ht="6" customHeight="1">
      <c r="B62" s="1"/>
      <c r="C62" s="2"/>
      <c r="G62" s="2"/>
    </row>
    <row r="63" ht="12.75">
      <c r="G63" s="2"/>
    </row>
    <row r="64" spans="2:7" ht="6" customHeight="1">
      <c r="B64" s="1"/>
      <c r="C64" s="2"/>
      <c r="G64" s="2"/>
    </row>
    <row r="65" spans="2:7" ht="12.75">
      <c r="B65" s="1"/>
      <c r="C65" s="2"/>
      <c r="G65" s="2"/>
    </row>
    <row r="66" spans="2:7" ht="6" customHeight="1">
      <c r="B66" s="1"/>
      <c r="C66" s="2"/>
      <c r="G66" s="2"/>
    </row>
    <row r="67" spans="2:7" ht="12.75">
      <c r="B67" s="1"/>
      <c r="C67" s="2"/>
      <c r="G67" s="2"/>
    </row>
    <row r="68" spans="2:7" ht="12.75">
      <c r="B68" s="1"/>
      <c r="C68" s="2"/>
      <c r="G68" s="2"/>
    </row>
    <row r="69" spans="2:7" ht="12.75">
      <c r="B69" s="1"/>
      <c r="C69" s="2"/>
      <c r="G69" s="2"/>
    </row>
  </sheetData>
  <sheetProtection/>
  <mergeCells count="3">
    <mergeCell ref="A2:M2"/>
    <mergeCell ref="A1:M1"/>
    <mergeCell ref="A3:M3"/>
  </mergeCells>
  <printOptions horizontalCentered="1" verticalCentered="1"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22" sqref="G22"/>
    </sheetView>
  </sheetViews>
  <sheetFormatPr defaultColWidth="9.140625" defaultRowHeight="12.75"/>
  <cols>
    <col min="6" max="6" width="22.421875" style="0" customWidth="1"/>
    <col min="7" max="7" width="11.28125" style="0" customWidth="1"/>
    <col min="8" max="8" width="3.8515625" style="0" customWidth="1"/>
    <col min="9" max="9" width="24.140625" style="0" customWidth="1"/>
  </cols>
  <sheetData>
    <row r="1" spans="1:11" ht="12.75">
      <c r="A1" s="212"/>
      <c r="B1" s="212"/>
      <c r="C1" s="212"/>
      <c r="D1" s="212"/>
      <c r="E1" s="212"/>
      <c r="F1" s="212"/>
      <c r="G1" s="212"/>
      <c r="H1" s="212"/>
      <c r="I1" s="212"/>
      <c r="J1" s="129"/>
      <c r="K1" s="129"/>
    </row>
    <row r="2" spans="1:10" ht="15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119"/>
    </row>
    <row r="3" spans="1:11" ht="15">
      <c r="A3" s="217" t="s">
        <v>696</v>
      </c>
      <c r="B3" s="217"/>
      <c r="C3" s="217"/>
      <c r="D3" s="217"/>
      <c r="E3" s="217"/>
      <c r="F3" s="217"/>
      <c r="G3" s="217"/>
      <c r="H3" s="217"/>
      <c r="I3" s="217"/>
      <c r="J3" s="1"/>
      <c r="K3" s="1"/>
    </row>
    <row r="5" spans="1:10" s="1" customFormat="1" ht="12.75">
      <c r="A5" s="3" t="s">
        <v>640</v>
      </c>
      <c r="B5" s="2"/>
      <c r="C5" s="4"/>
      <c r="D5" s="2"/>
      <c r="E5" s="2"/>
      <c r="F5" s="2"/>
      <c r="G5" s="5"/>
      <c r="H5" s="2"/>
      <c r="I5" s="3">
        <f>B6*E6</f>
        <v>3625</v>
      </c>
      <c r="J5" s="2"/>
    </row>
    <row r="6" spans="2:12" s="1" customFormat="1" ht="12.75">
      <c r="B6" s="9">
        <v>7.25</v>
      </c>
      <c r="C6" s="7" t="s">
        <v>204</v>
      </c>
      <c r="D6" s="1" t="s">
        <v>193</v>
      </c>
      <c r="E6" s="67">
        <v>500</v>
      </c>
      <c r="F6" s="7" t="s">
        <v>343</v>
      </c>
      <c r="G6" s="8" t="s">
        <v>191</v>
      </c>
      <c r="H6" s="1" t="s">
        <v>191</v>
      </c>
      <c r="I6" s="1" t="s">
        <v>191</v>
      </c>
      <c r="J6" s="2"/>
      <c r="L6" s="3"/>
    </row>
    <row r="8" spans="1:11" ht="12.75">
      <c r="A8" s="3" t="s">
        <v>177</v>
      </c>
      <c r="B8" s="1"/>
      <c r="C8" s="7"/>
      <c r="D8" s="1"/>
      <c r="E8" s="1"/>
      <c r="F8" s="1"/>
      <c r="I8" s="43">
        <f>SUM(G9:G10)</f>
        <v>227509.31999999998</v>
      </c>
      <c r="J8" s="1"/>
      <c r="K8" s="1"/>
    </row>
    <row r="9" spans="1:11" ht="12.75">
      <c r="A9" s="1" t="s">
        <v>543</v>
      </c>
      <c r="B9" s="1"/>
      <c r="C9" s="7"/>
      <c r="D9" s="1"/>
      <c r="E9" s="1"/>
      <c r="F9" s="1" t="s">
        <v>191</v>
      </c>
      <c r="G9" s="9">
        <v>214430.02</v>
      </c>
      <c r="H9" s="9"/>
      <c r="I9" s="1"/>
      <c r="J9" s="1"/>
      <c r="K9" s="1"/>
    </row>
    <row r="10" spans="1:11" ht="12.75">
      <c r="A10" s="1" t="s">
        <v>641</v>
      </c>
      <c r="B10" s="1"/>
      <c r="C10" s="7"/>
      <c r="D10" s="1"/>
      <c r="E10" s="1"/>
      <c r="F10" s="1" t="s">
        <v>191</v>
      </c>
      <c r="G10" s="9">
        <v>13079.3</v>
      </c>
      <c r="H10" s="9"/>
      <c r="I10" s="1"/>
      <c r="J10" s="1"/>
      <c r="K10" s="1"/>
    </row>
    <row r="12" spans="1:11" ht="12.75">
      <c r="A12" s="3" t="s">
        <v>181</v>
      </c>
      <c r="B12" s="1"/>
      <c r="C12" s="7"/>
      <c r="D12" s="1"/>
      <c r="E12" s="1"/>
      <c r="F12" s="1"/>
      <c r="I12" s="43">
        <f>G13+G14</f>
        <v>23013.059999999998</v>
      </c>
      <c r="J12" s="1"/>
      <c r="K12" s="1"/>
    </row>
    <row r="13" spans="1:11" ht="12.75">
      <c r="A13" s="1" t="s">
        <v>643</v>
      </c>
      <c r="B13" s="1"/>
      <c r="C13" s="7"/>
      <c r="D13" s="1"/>
      <c r="E13" s="1"/>
      <c r="F13" s="1"/>
      <c r="G13" s="9">
        <v>17438.39</v>
      </c>
      <c r="H13" s="9"/>
      <c r="I13" s="43"/>
      <c r="J13" s="1"/>
      <c r="K13" s="1"/>
    </row>
    <row r="14" spans="1:11" ht="12.75">
      <c r="A14" s="1" t="s">
        <v>642</v>
      </c>
      <c r="B14" s="1"/>
      <c r="C14" s="7"/>
      <c r="D14" s="1"/>
      <c r="E14" s="1"/>
      <c r="F14" s="1"/>
      <c r="G14" s="9">
        <v>5574.67</v>
      </c>
      <c r="H14" s="9"/>
      <c r="I14" s="43"/>
      <c r="J14" s="1"/>
      <c r="K14" s="1"/>
    </row>
    <row r="16" spans="1:11" ht="12.75">
      <c r="A16" s="3" t="s">
        <v>197</v>
      </c>
      <c r="B16" s="1"/>
      <c r="C16" s="7"/>
      <c r="D16" s="1"/>
      <c r="E16" s="1"/>
      <c r="F16" s="1"/>
      <c r="G16" s="9"/>
      <c r="H16" s="9"/>
      <c r="I16" s="43">
        <f>G17+G20+G21+G18+G22</f>
        <v>371251.2</v>
      </c>
      <c r="J16" s="1"/>
      <c r="K16" s="1"/>
    </row>
    <row r="17" spans="1:11" ht="12.75">
      <c r="A17" s="96" t="s">
        <v>651</v>
      </c>
      <c r="B17" s="1"/>
      <c r="C17" s="7"/>
      <c r="D17" s="1"/>
      <c r="E17" s="1"/>
      <c r="F17" s="1"/>
      <c r="G17" s="9">
        <v>200000</v>
      </c>
      <c r="H17" s="9"/>
      <c r="I17" s="43"/>
      <c r="J17" s="1"/>
      <c r="K17" s="1"/>
    </row>
    <row r="18" spans="1:11" ht="12.75">
      <c r="A18" s="96" t="s">
        <v>712</v>
      </c>
      <c r="B18" s="1"/>
      <c r="C18" s="7"/>
      <c r="D18" s="1"/>
      <c r="E18" s="1"/>
      <c r="F18" s="1"/>
      <c r="G18" s="138">
        <f>180*250</f>
        <v>45000</v>
      </c>
      <c r="H18" s="1"/>
      <c r="I18" s="1"/>
      <c r="J18" s="1"/>
      <c r="K18" s="9"/>
    </row>
    <row r="19" spans="1:11" ht="12.75">
      <c r="A19" s="96" t="s">
        <v>713</v>
      </c>
      <c r="B19" s="1"/>
      <c r="C19" s="7"/>
      <c r="D19" s="1"/>
      <c r="E19" s="1"/>
      <c r="F19" s="1"/>
      <c r="G19" s="138"/>
      <c r="H19" s="1"/>
      <c r="I19" s="1"/>
      <c r="J19" s="1"/>
      <c r="K19" s="9"/>
    </row>
    <row r="20" spans="1:11" ht="12.75">
      <c r="A20" s="1" t="s">
        <v>652</v>
      </c>
      <c r="B20" s="1"/>
      <c r="C20" s="7"/>
      <c r="D20" s="1"/>
      <c r="E20" s="1"/>
      <c r="F20" s="1"/>
      <c r="G20" s="56">
        <v>3400</v>
      </c>
      <c r="H20" s="56"/>
      <c r="I20" s="1"/>
      <c r="J20" s="1"/>
      <c r="K20" s="1"/>
    </row>
    <row r="21" spans="1:11" ht="12.75">
      <c r="A21" s="1" t="s">
        <v>136</v>
      </c>
      <c r="B21" s="1"/>
      <c r="C21" s="7"/>
      <c r="D21" s="1"/>
      <c r="E21" s="1"/>
      <c r="F21" s="1"/>
      <c r="G21" s="9">
        <v>90000</v>
      </c>
      <c r="H21" s="9"/>
      <c r="I21" s="44"/>
      <c r="J21" s="1"/>
      <c r="K21" s="1"/>
    </row>
    <row r="22" spans="1:11" ht="12.75">
      <c r="A22" s="1" t="s">
        <v>653</v>
      </c>
      <c r="B22" s="1"/>
      <c r="C22" s="7"/>
      <c r="D22" s="1"/>
      <c r="E22" s="1"/>
      <c r="F22" s="1"/>
      <c r="G22" s="9">
        <f>'30X10 DAMSIG'!K30</f>
        <v>32851.2</v>
      </c>
      <c r="H22" s="9"/>
      <c r="I22" s="44"/>
      <c r="J22" s="1"/>
      <c r="K22" s="1"/>
    </row>
    <row r="24" spans="1:11" ht="12.75">
      <c r="A24" s="3" t="s">
        <v>647</v>
      </c>
      <c r="B24" s="1"/>
      <c r="C24" s="7"/>
      <c r="D24" s="1"/>
      <c r="E24" s="1"/>
      <c r="F24" s="1"/>
      <c r="G24" s="1"/>
      <c r="H24" s="1"/>
      <c r="I24" s="43">
        <f>(I12+I8+I5+I16)*0.01</f>
        <v>6253.9857999999995</v>
      </c>
      <c r="J24" s="1"/>
      <c r="K24" s="1"/>
    </row>
    <row r="25" spans="1:11" ht="12.75">
      <c r="A25" s="3" t="s">
        <v>648</v>
      </c>
      <c r="B25" s="1"/>
      <c r="C25" s="7"/>
      <c r="D25" s="1"/>
      <c r="E25" s="1"/>
      <c r="F25" s="1"/>
      <c r="G25" s="1"/>
      <c r="H25" s="1"/>
      <c r="I25" s="43">
        <f>(I12+I8+I5+I16+I24)*0.01</f>
        <v>6316.525658</v>
      </c>
      <c r="J25" s="1"/>
      <c r="K25" s="1"/>
    </row>
    <row r="26" spans="1:11" ht="12.75">
      <c r="A26" s="57" t="s">
        <v>654</v>
      </c>
      <c r="B26" s="1"/>
      <c r="C26" s="7"/>
      <c r="D26" s="1"/>
      <c r="E26" s="1"/>
      <c r="F26" s="1"/>
      <c r="G26" s="43"/>
      <c r="H26" s="43"/>
      <c r="I26" s="43">
        <f>I24+I16+I12+I8+I5+I25</f>
        <v>637969.091458</v>
      </c>
      <c r="J26" s="1"/>
      <c r="K26" s="1"/>
    </row>
    <row r="27" spans="1:11" ht="12.75">
      <c r="A27" s="57" t="s">
        <v>650</v>
      </c>
      <c r="B27" s="1"/>
      <c r="C27" s="7"/>
      <c r="D27" s="1"/>
      <c r="E27" s="1"/>
      <c r="F27" s="1"/>
      <c r="G27" s="1"/>
      <c r="H27" s="1"/>
      <c r="I27" s="43">
        <f>'MERKEZİ SÜT İŞL.'!L15</f>
        <v>46484.4</v>
      </c>
      <c r="J27" s="1"/>
      <c r="K27" s="1"/>
    </row>
    <row r="28" spans="1:11" ht="15">
      <c r="A28" s="24" t="s">
        <v>185</v>
      </c>
      <c r="B28" s="1"/>
      <c r="C28" s="7"/>
      <c r="D28" s="1"/>
      <c r="E28" s="1"/>
      <c r="F28" s="1"/>
      <c r="G28" s="1"/>
      <c r="H28" s="1"/>
      <c r="I28" s="43">
        <f>SUM(I26:I27)</f>
        <v>684453.491458</v>
      </c>
      <c r="J28" s="1"/>
      <c r="K28" s="1"/>
    </row>
    <row r="29" ht="12.75">
      <c r="A29" t="s">
        <v>29</v>
      </c>
    </row>
    <row r="30" ht="12.75">
      <c r="A30" s="96" t="s">
        <v>589</v>
      </c>
    </row>
    <row r="31" ht="12.75">
      <c r="A31" s="139" t="s">
        <v>590</v>
      </c>
    </row>
    <row r="32" ht="12.75">
      <c r="A32" s="139" t="s">
        <v>598</v>
      </c>
    </row>
    <row r="33" ht="12.75">
      <c r="A33" s="139" t="s">
        <v>597</v>
      </c>
    </row>
    <row r="34" spans="1:12" s="1" customFormat="1" ht="12.75">
      <c r="A34" s="1" t="s">
        <v>664</v>
      </c>
      <c r="K34" s="72"/>
      <c r="L34" s="72"/>
    </row>
    <row r="35" spans="1:6" s="1" customFormat="1" ht="12.75">
      <c r="A35" s="1" t="s">
        <v>665</v>
      </c>
      <c r="F35" s="2"/>
    </row>
  </sheetData>
  <sheetProtection/>
  <mergeCells count="3">
    <mergeCell ref="A2:I2"/>
    <mergeCell ref="A3:I3"/>
    <mergeCell ref="A1:I1"/>
  </mergeCells>
  <printOptions/>
  <pageMargins left="0.4330708661417323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S36" sqref="S36"/>
    </sheetView>
  </sheetViews>
  <sheetFormatPr defaultColWidth="9.140625" defaultRowHeight="12.75"/>
  <cols>
    <col min="6" max="6" width="4.57421875" style="0" customWidth="1"/>
    <col min="7" max="7" width="2.8515625" style="0" customWidth="1"/>
    <col min="10" max="10" width="4.00390625" style="0" customWidth="1"/>
    <col min="12" max="12" width="12.140625" style="0" customWidth="1"/>
  </cols>
  <sheetData>
    <row r="1" spans="1:13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22"/>
    </row>
    <row r="2" spans="1:13" ht="15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22"/>
    </row>
    <row r="3" spans="1:13" ht="15">
      <c r="A3" s="223" t="s">
        <v>686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74"/>
    </row>
    <row r="4" spans="1:13" ht="12.75">
      <c r="A4" s="74"/>
      <c r="B4" s="75"/>
      <c r="C4" s="75"/>
      <c r="D4" s="75"/>
      <c r="E4" s="75"/>
      <c r="F4" s="75"/>
      <c r="G4" s="75"/>
      <c r="H4" s="75"/>
      <c r="I4" s="75"/>
      <c r="J4" s="75"/>
      <c r="K4" s="74"/>
      <c r="L4" s="74"/>
      <c r="M4" s="74"/>
    </row>
    <row r="5" spans="1:13" ht="12.75">
      <c r="A5" s="76" t="s">
        <v>186</v>
      </c>
      <c r="B5" s="75"/>
      <c r="C5" s="77"/>
      <c r="D5" s="75"/>
      <c r="E5" s="75"/>
      <c r="F5" s="75"/>
      <c r="G5" s="78"/>
      <c r="H5" s="75"/>
      <c r="I5" s="75"/>
      <c r="J5" s="75"/>
      <c r="K5" s="74"/>
      <c r="L5" s="76">
        <f>K6</f>
        <v>200</v>
      </c>
      <c r="M5" s="74"/>
    </row>
    <row r="6" spans="1:13" ht="12.75">
      <c r="A6" s="74" t="s">
        <v>96</v>
      </c>
      <c r="B6" s="75"/>
      <c r="C6" s="77"/>
      <c r="D6" s="75"/>
      <c r="E6" s="75"/>
      <c r="F6" s="75"/>
      <c r="G6" s="78"/>
      <c r="H6" s="75"/>
      <c r="I6" s="75"/>
      <c r="J6" s="75"/>
      <c r="K6" s="74">
        <f>B7*E7</f>
        <v>200</v>
      </c>
      <c r="L6" s="76"/>
      <c r="M6" s="74"/>
    </row>
    <row r="7" spans="1:13" ht="12.75">
      <c r="A7" s="74"/>
      <c r="B7" s="79">
        <f>L28</f>
        <v>400</v>
      </c>
      <c r="C7" s="80" t="s">
        <v>191</v>
      </c>
      <c r="D7" s="74" t="s">
        <v>193</v>
      </c>
      <c r="E7" s="81">
        <v>0.5</v>
      </c>
      <c r="F7" s="75" t="s">
        <v>328</v>
      </c>
      <c r="G7" s="78"/>
      <c r="H7" s="75"/>
      <c r="I7" s="75"/>
      <c r="J7" s="75"/>
      <c r="K7" s="74"/>
      <c r="L7" s="76"/>
      <c r="M7" s="74"/>
    </row>
    <row r="8" spans="1:13" ht="12.75">
      <c r="A8" s="74"/>
      <c r="B8" s="82"/>
      <c r="C8" s="80"/>
      <c r="D8" s="74"/>
      <c r="E8" s="81"/>
      <c r="F8" s="75"/>
      <c r="G8" s="78"/>
      <c r="H8" s="75"/>
      <c r="I8" s="75"/>
      <c r="J8" s="75"/>
      <c r="K8" s="74"/>
      <c r="L8" s="76"/>
      <c r="M8" s="74"/>
    </row>
    <row r="9" spans="1:13" ht="12.75">
      <c r="A9" s="76" t="s">
        <v>188</v>
      </c>
      <c r="B9" s="83"/>
      <c r="C9" s="77"/>
      <c r="D9" s="75"/>
      <c r="E9" s="75"/>
      <c r="F9" s="77"/>
      <c r="G9" s="78"/>
      <c r="H9" s="75"/>
      <c r="I9" s="75"/>
      <c r="J9" s="75"/>
      <c r="K9" s="74">
        <f>B10*E10</f>
        <v>38537</v>
      </c>
      <c r="L9" s="74">
        <f>K9</f>
        <v>38537</v>
      </c>
      <c r="M9" s="74"/>
    </row>
    <row r="10" spans="1:13" ht="12.75">
      <c r="A10" s="74"/>
      <c r="B10" s="79">
        <f>B13-(B7)</f>
        <v>77074</v>
      </c>
      <c r="C10" s="80" t="s">
        <v>191</v>
      </c>
      <c r="D10" s="74" t="s">
        <v>193</v>
      </c>
      <c r="E10" s="81">
        <v>0.5</v>
      </c>
      <c r="F10" s="75" t="s">
        <v>328</v>
      </c>
      <c r="G10" s="78"/>
      <c r="H10" s="75"/>
      <c r="I10" s="75" t="s">
        <v>172</v>
      </c>
      <c r="J10" s="75"/>
      <c r="K10" s="74"/>
      <c r="L10" s="76"/>
      <c r="M10" s="74"/>
    </row>
    <row r="11" spans="1:13" ht="12.75">
      <c r="A11" s="74"/>
      <c r="B11" s="75"/>
      <c r="C11" s="77"/>
      <c r="D11" s="75"/>
      <c r="E11" s="75"/>
      <c r="F11" s="75"/>
      <c r="G11" s="78"/>
      <c r="H11" s="75"/>
      <c r="I11" s="75"/>
      <c r="J11" s="75"/>
      <c r="K11" s="74"/>
      <c r="L11" s="76"/>
      <c r="M11" s="74"/>
    </row>
    <row r="12" spans="1:13" ht="12.75">
      <c r="A12" s="76" t="s">
        <v>369</v>
      </c>
      <c r="B12" s="75"/>
      <c r="C12" s="77"/>
      <c r="D12" s="75"/>
      <c r="E12" s="75"/>
      <c r="F12" s="75"/>
      <c r="G12" s="78"/>
      <c r="H12" s="75"/>
      <c r="I12" s="75"/>
      <c r="J12" s="75"/>
      <c r="K12" s="74">
        <f>B13*E13</f>
        <v>7747.400000000001</v>
      </c>
      <c r="L12" s="74">
        <f>K12</f>
        <v>7747.400000000001</v>
      </c>
      <c r="M12" s="74"/>
    </row>
    <row r="13" spans="1:13" ht="12.75">
      <c r="A13" s="74"/>
      <c r="B13" s="79">
        <f>L35</f>
        <v>77474</v>
      </c>
      <c r="C13" s="80" t="s">
        <v>191</v>
      </c>
      <c r="D13" s="74" t="s">
        <v>193</v>
      </c>
      <c r="E13" s="81">
        <v>0.1</v>
      </c>
      <c r="F13" s="75" t="s">
        <v>328</v>
      </c>
      <c r="G13" s="78"/>
      <c r="H13" s="75"/>
      <c r="I13" s="75"/>
      <c r="J13" s="75"/>
      <c r="K13" s="74"/>
      <c r="L13" s="76"/>
      <c r="M13" s="74"/>
    </row>
    <row r="14" spans="1:13" ht="12.75">
      <c r="A14" s="74"/>
      <c r="B14" s="82"/>
      <c r="C14" s="80"/>
      <c r="D14" s="74"/>
      <c r="E14" s="81"/>
      <c r="F14" s="75"/>
      <c r="G14" s="78"/>
      <c r="H14" s="75"/>
      <c r="I14" s="75"/>
      <c r="J14" s="75"/>
      <c r="K14" s="74"/>
      <c r="L14" s="76"/>
      <c r="M14" s="74"/>
    </row>
    <row r="15" spans="1:13" ht="15.75">
      <c r="A15" s="84" t="s">
        <v>63</v>
      </c>
      <c r="B15" s="82"/>
      <c r="C15" s="80"/>
      <c r="D15" s="74"/>
      <c r="E15" s="81"/>
      <c r="F15" s="75"/>
      <c r="G15" s="78"/>
      <c r="H15" s="75"/>
      <c r="I15" s="75"/>
      <c r="J15" s="75"/>
      <c r="K15" s="74"/>
      <c r="L15" s="84">
        <f>SUM(L5:L14)</f>
        <v>46484.4</v>
      </c>
      <c r="M15" s="74"/>
    </row>
    <row r="16" spans="1:13" ht="13.5" thickBot="1">
      <c r="A16" s="85"/>
      <c r="B16" s="86"/>
      <c r="C16" s="87"/>
      <c r="D16" s="86"/>
      <c r="E16" s="86"/>
      <c r="F16" s="86"/>
      <c r="G16" s="88"/>
      <c r="H16" s="86"/>
      <c r="I16" s="86"/>
      <c r="J16" s="86"/>
      <c r="K16" s="89"/>
      <c r="L16" s="90"/>
      <c r="M16" s="74"/>
    </row>
    <row r="17" spans="1:13" ht="12.75">
      <c r="A17" s="74"/>
      <c r="B17" s="75"/>
      <c r="C17" s="77"/>
      <c r="D17" s="75"/>
      <c r="E17" s="75"/>
      <c r="F17" s="75"/>
      <c r="G17" s="78"/>
      <c r="H17" s="75"/>
      <c r="I17" s="75"/>
      <c r="J17" s="75"/>
      <c r="K17" s="82"/>
      <c r="L17" s="76"/>
      <c r="M17" s="74"/>
    </row>
    <row r="18" spans="1:13" ht="15">
      <c r="A18" s="91" t="s">
        <v>382</v>
      </c>
      <c r="B18" s="75"/>
      <c r="C18" s="77"/>
      <c r="D18" s="75"/>
      <c r="E18" s="75"/>
      <c r="F18" s="75"/>
      <c r="G18" s="78"/>
      <c r="H18" s="75"/>
      <c r="I18" s="75"/>
      <c r="J18" s="75"/>
      <c r="K18" s="74"/>
      <c r="L18" s="76"/>
      <c r="M18" s="74"/>
    </row>
    <row r="19" spans="1:13" ht="15">
      <c r="A19" s="91"/>
      <c r="B19" s="75"/>
      <c r="C19" s="77"/>
      <c r="D19" s="75"/>
      <c r="E19" s="75"/>
      <c r="F19" s="75"/>
      <c r="G19" s="78"/>
      <c r="H19" s="75"/>
      <c r="I19" s="75"/>
      <c r="J19" s="75"/>
      <c r="K19" s="74"/>
      <c r="L19" s="76"/>
      <c r="M19" s="74"/>
    </row>
    <row r="20" spans="1:13" ht="12.75">
      <c r="A20" s="76" t="s">
        <v>540</v>
      </c>
      <c r="B20" s="75"/>
      <c r="C20" s="77"/>
      <c r="D20" s="75"/>
      <c r="E20" s="110"/>
      <c r="F20" s="110"/>
      <c r="G20" s="111"/>
      <c r="H20" s="110"/>
      <c r="I20" s="75"/>
      <c r="J20" s="75"/>
      <c r="K20" s="74"/>
      <c r="L20" s="76">
        <f>K21+K25+K23</f>
        <v>64824</v>
      </c>
      <c r="M20" s="74"/>
    </row>
    <row r="21" spans="1:13" ht="12.75">
      <c r="A21" s="74" t="s">
        <v>541</v>
      </c>
      <c r="B21" s="75"/>
      <c r="C21" s="77"/>
      <c r="D21" s="75"/>
      <c r="E21" s="112"/>
      <c r="F21" s="110"/>
      <c r="G21" s="111"/>
      <c r="H21" s="110"/>
      <c r="I21" s="75"/>
      <c r="J21" s="75"/>
      <c r="K21" s="74">
        <f>B22*E22*H22</f>
        <v>24000</v>
      </c>
      <c r="L21" s="74"/>
      <c r="M21" s="74"/>
    </row>
    <row r="22" spans="1:13" ht="12.75">
      <c r="A22" s="74"/>
      <c r="B22" s="82">
        <v>2000</v>
      </c>
      <c r="C22" s="77" t="s">
        <v>110</v>
      </c>
      <c r="D22" s="75" t="s">
        <v>193</v>
      </c>
      <c r="E22" s="113">
        <v>12</v>
      </c>
      <c r="F22" s="110" t="s">
        <v>363</v>
      </c>
      <c r="G22" s="111" t="s">
        <v>222</v>
      </c>
      <c r="H22" s="112">
        <v>1</v>
      </c>
      <c r="I22" s="75" t="s">
        <v>346</v>
      </c>
      <c r="J22" s="75"/>
      <c r="K22" s="74"/>
      <c r="L22" s="74"/>
      <c r="M22" s="74"/>
    </row>
    <row r="23" spans="1:21" ht="12.75">
      <c r="A23" s="1" t="s">
        <v>32</v>
      </c>
      <c r="B23" s="2"/>
      <c r="C23" s="4"/>
      <c r="D23" s="2"/>
      <c r="E23" s="106"/>
      <c r="F23" s="104"/>
      <c r="G23" s="5"/>
      <c r="H23" s="2"/>
      <c r="I23" s="2"/>
      <c r="J23" s="2"/>
      <c r="K23" s="1">
        <f>H24*E24*B24</f>
        <v>27216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9">
        <v>1134</v>
      </c>
      <c r="C24" s="4" t="s">
        <v>110</v>
      </c>
      <c r="D24" s="2" t="s">
        <v>193</v>
      </c>
      <c r="E24" s="105">
        <v>12</v>
      </c>
      <c r="F24" s="104" t="s">
        <v>363</v>
      </c>
      <c r="G24" s="5" t="s">
        <v>222</v>
      </c>
      <c r="H24" s="106">
        <v>2</v>
      </c>
      <c r="I24" s="2" t="s">
        <v>346</v>
      </c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13" ht="12.75">
      <c r="A25" s="74" t="s">
        <v>31</v>
      </c>
      <c r="B25" s="75"/>
      <c r="C25" s="77"/>
      <c r="D25" s="75"/>
      <c r="E25" s="112"/>
      <c r="F25" s="110"/>
      <c r="G25" s="111"/>
      <c r="H25" s="110"/>
      <c r="I25" s="75"/>
      <c r="J25" s="75"/>
      <c r="K25" s="74">
        <f>B26*E26*H26</f>
        <v>13608</v>
      </c>
      <c r="L25" s="74"/>
      <c r="M25" s="74"/>
    </row>
    <row r="26" spans="1:13" ht="12.75">
      <c r="A26" s="74"/>
      <c r="B26" s="82">
        <v>1134</v>
      </c>
      <c r="C26" s="77" t="s">
        <v>110</v>
      </c>
      <c r="D26" s="75" t="s">
        <v>193</v>
      </c>
      <c r="E26" s="113">
        <v>12</v>
      </c>
      <c r="F26" s="110" t="s">
        <v>362</v>
      </c>
      <c r="G26" s="111" t="s">
        <v>222</v>
      </c>
      <c r="H26" s="112">
        <v>1</v>
      </c>
      <c r="I26" s="75" t="s">
        <v>342</v>
      </c>
      <c r="J26" s="75"/>
      <c r="K26" s="74"/>
      <c r="L26" s="74"/>
      <c r="M26" s="74"/>
    </row>
    <row r="27" spans="1:13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3" ht="12.75">
      <c r="A28" s="76" t="s">
        <v>542</v>
      </c>
      <c r="B28" s="83"/>
      <c r="C28" s="77"/>
      <c r="D28" s="75"/>
      <c r="E28" s="92"/>
      <c r="F28" s="77"/>
      <c r="G28" s="78"/>
      <c r="H28" s="75"/>
      <c r="I28" s="75"/>
      <c r="J28" s="75"/>
      <c r="K28" s="74"/>
      <c r="L28" s="74">
        <f>B29</f>
        <v>400</v>
      </c>
      <c r="M28" s="74"/>
    </row>
    <row r="29" spans="1:13" ht="12.75">
      <c r="A29" s="74"/>
      <c r="B29" s="93">
        <v>400</v>
      </c>
      <c r="C29" s="77" t="s">
        <v>84</v>
      </c>
      <c r="D29" s="75"/>
      <c r="E29" s="75"/>
      <c r="F29" s="75"/>
      <c r="G29" s="78" t="s">
        <v>191</v>
      </c>
      <c r="H29" s="75"/>
      <c r="I29" s="75"/>
      <c r="J29" s="75"/>
      <c r="K29" s="74"/>
      <c r="L29" s="74"/>
      <c r="M29" s="74"/>
    </row>
    <row r="30" spans="1:13" ht="12.75">
      <c r="A30" s="76" t="s">
        <v>434</v>
      </c>
      <c r="B30" s="75"/>
      <c r="C30" s="77"/>
      <c r="D30" s="75"/>
      <c r="E30" s="75"/>
      <c r="F30" s="75"/>
      <c r="G30" s="78"/>
      <c r="H30" s="75"/>
      <c r="I30" s="75"/>
      <c r="J30" s="75"/>
      <c r="K30" s="74"/>
      <c r="L30" s="82">
        <v>6000</v>
      </c>
      <c r="M30" s="74"/>
    </row>
    <row r="31" spans="1:13" ht="12.75">
      <c r="A31" s="76"/>
      <c r="B31" s="75"/>
      <c r="C31" s="77"/>
      <c r="D31" s="75"/>
      <c r="E31" s="75"/>
      <c r="F31" s="75"/>
      <c r="G31" s="78"/>
      <c r="H31" s="75"/>
      <c r="I31" s="75"/>
      <c r="J31" s="75"/>
      <c r="K31" s="74"/>
      <c r="L31" s="74"/>
      <c r="M31" s="74"/>
    </row>
    <row r="32" spans="1:13" ht="12.75">
      <c r="A32" s="76" t="s">
        <v>435</v>
      </c>
      <c r="B32" s="75"/>
      <c r="C32" s="77"/>
      <c r="D32" s="75"/>
      <c r="E32" s="75"/>
      <c r="F32" s="75"/>
      <c r="G32" s="78"/>
      <c r="H32" s="75"/>
      <c r="I32" s="75"/>
      <c r="J32" s="75"/>
      <c r="K32" s="74"/>
      <c r="L32" s="82"/>
      <c r="M32" s="74"/>
    </row>
    <row r="33" spans="1:13" ht="12.75">
      <c r="A33" s="76"/>
      <c r="B33" s="75"/>
      <c r="C33" s="77"/>
      <c r="D33" s="75"/>
      <c r="E33" s="75"/>
      <c r="F33" s="75"/>
      <c r="G33" s="78"/>
      <c r="H33" s="75"/>
      <c r="I33" s="75"/>
      <c r="J33" s="75"/>
      <c r="K33" s="74"/>
      <c r="L33" s="170">
        <v>6250</v>
      </c>
      <c r="M33" s="74"/>
    </row>
    <row r="34" spans="1:13" ht="12.75">
      <c r="A34" s="76"/>
      <c r="B34" s="75"/>
      <c r="C34" s="77"/>
      <c r="D34" s="75"/>
      <c r="E34" s="75"/>
      <c r="F34" s="75"/>
      <c r="G34" s="78"/>
      <c r="H34" s="75"/>
      <c r="I34" s="75"/>
      <c r="J34" s="75"/>
      <c r="K34" s="74"/>
      <c r="L34" s="74"/>
      <c r="M34" s="74"/>
    </row>
    <row r="35" spans="1:13" ht="15">
      <c r="A35" s="94" t="s">
        <v>150</v>
      </c>
      <c r="B35" s="75"/>
      <c r="C35" s="77"/>
      <c r="D35" s="75"/>
      <c r="E35" s="75"/>
      <c r="F35" s="75"/>
      <c r="G35" s="78"/>
      <c r="H35" s="75"/>
      <c r="I35" s="75"/>
      <c r="J35" s="75"/>
      <c r="K35" s="74"/>
      <c r="L35" s="76">
        <f>L20+L28+L30+L33</f>
        <v>77474</v>
      </c>
      <c r="M35" s="74"/>
    </row>
    <row r="36" spans="1:13" ht="12.75">
      <c r="A36" s="74"/>
      <c r="B36" s="75"/>
      <c r="C36" s="77"/>
      <c r="D36" s="75"/>
      <c r="E36" s="75"/>
      <c r="F36" s="75"/>
      <c r="G36" s="78"/>
      <c r="H36" s="75"/>
      <c r="I36" s="75"/>
      <c r="J36" s="75"/>
      <c r="K36" s="74"/>
      <c r="L36" s="74"/>
      <c r="M36" s="74"/>
    </row>
    <row r="37" spans="1:13" ht="12.75">
      <c r="A37" s="74" t="s">
        <v>119</v>
      </c>
      <c r="B37" s="74"/>
      <c r="C37" s="75"/>
      <c r="D37" s="75"/>
      <c r="E37" s="75"/>
      <c r="F37" s="75"/>
      <c r="G37" s="75"/>
      <c r="H37" s="75"/>
      <c r="I37" s="75"/>
      <c r="J37" s="75"/>
      <c r="K37" s="74"/>
      <c r="L37" s="74"/>
      <c r="M37" s="74"/>
    </row>
    <row r="38" spans="1:13" ht="12.75">
      <c r="A38" s="74"/>
      <c r="B38" s="74" t="s">
        <v>372</v>
      </c>
      <c r="C38" s="75"/>
      <c r="D38" s="75"/>
      <c r="E38" s="75"/>
      <c r="F38" s="75"/>
      <c r="G38" s="75"/>
      <c r="H38" s="75"/>
      <c r="I38" s="75"/>
      <c r="J38" s="75"/>
      <c r="K38" s="74"/>
      <c r="L38" s="74"/>
      <c r="M38" s="74"/>
    </row>
    <row r="39" spans="1:13" ht="12.75">
      <c r="A39" s="74"/>
      <c r="B39" s="74"/>
      <c r="C39" s="75"/>
      <c r="D39" s="75"/>
      <c r="E39" s="75"/>
      <c r="F39" s="75"/>
      <c r="G39" s="75"/>
      <c r="H39" s="75"/>
      <c r="I39" s="75"/>
      <c r="J39" s="75"/>
      <c r="K39" s="74"/>
      <c r="L39" s="74"/>
      <c r="M39" s="74"/>
    </row>
    <row r="40" spans="1:13" ht="12.75">
      <c r="A40" s="74"/>
      <c r="B40" s="74" t="s">
        <v>36</v>
      </c>
      <c r="C40" s="74"/>
      <c r="D40" s="74"/>
      <c r="E40" s="74"/>
      <c r="F40" s="74"/>
      <c r="G40" s="75"/>
      <c r="H40" s="74"/>
      <c r="I40" s="74"/>
      <c r="J40" s="74"/>
      <c r="K40" s="74"/>
      <c r="L40" s="74"/>
      <c r="M40" s="74"/>
    </row>
  </sheetData>
  <sheetProtection/>
  <mergeCells count="3">
    <mergeCell ref="A3:L3"/>
    <mergeCell ref="A2:L2"/>
    <mergeCell ref="A1:L1"/>
  </mergeCells>
  <printOptions/>
  <pageMargins left="0.4" right="0.23" top="0.62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6">
      <selection activeCell="A57" sqref="A57"/>
    </sheetView>
  </sheetViews>
  <sheetFormatPr defaultColWidth="9.140625" defaultRowHeight="12.75"/>
  <cols>
    <col min="2" max="2" width="12.28125" style="0" customWidth="1"/>
    <col min="5" max="5" width="5.7109375" style="0" customWidth="1"/>
    <col min="6" max="6" width="4.28125" style="0" customWidth="1"/>
    <col min="7" max="7" width="4.421875" style="0" customWidth="1"/>
    <col min="8" max="8" width="6.421875" style="0" customWidth="1"/>
    <col min="9" max="9" width="4.57421875" style="0" customWidth="1"/>
    <col min="10" max="10" width="4.00390625" style="0" customWidth="1"/>
    <col min="11" max="11" width="13.140625" style="0" customWidth="1"/>
    <col min="12" max="12" width="19.8515625" style="0" customWidth="1"/>
  </cols>
  <sheetData>
    <row r="1" spans="1:12" ht="15.7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5.75">
      <c r="A2" s="214" t="s">
        <v>94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3" ht="15.75">
      <c r="A3" s="214" t="s">
        <v>702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120"/>
    </row>
    <row r="4" spans="1:13" ht="15">
      <c r="A4" s="1"/>
      <c r="B4" s="1"/>
      <c r="C4" s="7"/>
      <c r="D4" s="1"/>
      <c r="E4" s="1"/>
      <c r="F4" s="1"/>
      <c r="G4" s="8"/>
      <c r="H4" s="1"/>
      <c r="I4" s="1"/>
      <c r="J4" s="1"/>
      <c r="K4" s="26"/>
      <c r="L4" s="26"/>
      <c r="M4" s="1"/>
    </row>
    <row r="5" spans="1:13" ht="12.75">
      <c r="A5" s="3" t="s">
        <v>176</v>
      </c>
      <c r="B5" s="1"/>
      <c r="C5" s="7"/>
      <c r="D5" s="1"/>
      <c r="E5" s="1"/>
      <c r="F5" s="1"/>
      <c r="G5" s="8"/>
      <c r="H5" s="1"/>
      <c r="I5" s="1"/>
      <c r="J5" s="1"/>
      <c r="K5" s="1"/>
      <c r="L5" s="43">
        <f>SUM(K6:K10)</f>
        <v>59537.5</v>
      </c>
      <c r="M5" s="1"/>
    </row>
    <row r="6" spans="1:13" ht="12.75">
      <c r="A6" s="1"/>
      <c r="B6" s="1"/>
      <c r="C6" s="7"/>
      <c r="D6" s="1"/>
      <c r="E6" s="1"/>
      <c r="F6" s="1"/>
      <c r="G6" s="8"/>
      <c r="H6" s="1"/>
      <c r="I6" s="1"/>
      <c r="J6" s="1"/>
      <c r="K6" s="1">
        <f>E8*B8</f>
        <v>2537.5</v>
      </c>
      <c r="L6" s="43"/>
      <c r="M6" s="1"/>
    </row>
    <row r="7" spans="1:13" ht="12.75">
      <c r="A7" s="1" t="s">
        <v>209</v>
      </c>
      <c r="B7" s="1" t="s">
        <v>145</v>
      </c>
      <c r="C7" s="7"/>
      <c r="D7" s="1"/>
      <c r="E7" s="1"/>
      <c r="F7" s="1"/>
      <c r="G7" s="8"/>
      <c r="H7" s="1"/>
      <c r="I7" s="1"/>
      <c r="J7" s="1"/>
      <c r="K7" s="1"/>
      <c r="L7" s="43"/>
      <c r="M7" s="1"/>
    </row>
    <row r="8" spans="1:13" ht="12.75">
      <c r="A8" s="1"/>
      <c r="B8" s="9">
        <v>7.25</v>
      </c>
      <c r="C8" s="7" t="s">
        <v>204</v>
      </c>
      <c r="D8" s="1" t="s">
        <v>193</v>
      </c>
      <c r="E8" s="101">
        <v>350</v>
      </c>
      <c r="F8" s="1" t="s">
        <v>205</v>
      </c>
      <c r="G8" s="8" t="s">
        <v>191</v>
      </c>
      <c r="H8" s="1"/>
      <c r="I8" s="1"/>
      <c r="J8" s="1"/>
      <c r="K8" s="1"/>
      <c r="L8" s="43"/>
      <c r="M8" s="1"/>
    </row>
    <row r="9" spans="1:13" ht="12.75">
      <c r="A9" s="1"/>
      <c r="B9" s="1"/>
      <c r="C9" s="7"/>
      <c r="D9" s="1"/>
      <c r="E9" s="67"/>
      <c r="F9" s="1"/>
      <c r="G9" s="8"/>
      <c r="H9" s="1"/>
      <c r="I9" s="1"/>
      <c r="J9" s="1"/>
      <c r="K9" s="1"/>
      <c r="L9" s="43"/>
      <c r="M9" s="1"/>
    </row>
    <row r="10" spans="1:13" ht="12.75">
      <c r="A10" s="1" t="s">
        <v>210</v>
      </c>
      <c r="B10" s="1" t="s">
        <v>258</v>
      </c>
      <c r="C10" s="7"/>
      <c r="D10" s="1"/>
      <c r="E10" s="67"/>
      <c r="F10" s="1"/>
      <c r="G10" s="8"/>
      <c r="H10" s="1"/>
      <c r="I10" s="1"/>
      <c r="J10" s="1"/>
      <c r="K10" s="1">
        <f>H11*E11*B11</f>
        <v>57000</v>
      </c>
      <c r="L10" s="43"/>
      <c r="M10" s="1"/>
    </row>
    <row r="11" spans="1:13" ht="12.75">
      <c r="A11" s="1"/>
      <c r="B11" s="9">
        <v>4.75</v>
      </c>
      <c r="C11" s="7" t="s">
        <v>204</v>
      </c>
      <c r="D11" s="1" t="s">
        <v>193</v>
      </c>
      <c r="E11" s="67">
        <v>30</v>
      </c>
      <c r="F11" s="7" t="s">
        <v>194</v>
      </c>
      <c r="G11" s="8" t="s">
        <v>193</v>
      </c>
      <c r="H11" s="67">
        <v>400</v>
      </c>
      <c r="I11" s="1" t="s">
        <v>205</v>
      </c>
      <c r="J11" s="1" t="s">
        <v>191</v>
      </c>
      <c r="K11" s="1"/>
      <c r="L11" s="43"/>
      <c r="M11" s="1"/>
    </row>
    <row r="12" spans="1:13" ht="12.75">
      <c r="A12" s="3" t="s">
        <v>177</v>
      </c>
      <c r="B12" s="1"/>
      <c r="C12" s="7"/>
      <c r="D12" s="1"/>
      <c r="E12" s="1"/>
      <c r="F12" s="1"/>
      <c r="G12" s="8"/>
      <c r="H12" s="1"/>
      <c r="I12" s="1"/>
      <c r="J12" s="1"/>
      <c r="K12" s="1"/>
      <c r="L12" s="43">
        <f>SUM(K13:K16)</f>
        <v>1772712.74</v>
      </c>
      <c r="M12" s="1"/>
    </row>
    <row r="13" spans="1:13" ht="12.75">
      <c r="A13" s="1" t="s">
        <v>178</v>
      </c>
      <c r="B13" s="1"/>
      <c r="C13" s="7"/>
      <c r="D13" s="1"/>
      <c r="E13" s="1"/>
      <c r="F13" s="1"/>
      <c r="G13" s="8"/>
      <c r="H13" s="1"/>
      <c r="I13" s="1"/>
      <c r="J13" s="1"/>
      <c r="K13" s="9">
        <v>136284.24</v>
      </c>
      <c r="L13" s="1"/>
      <c r="M13" s="1"/>
    </row>
    <row r="14" spans="1:13" ht="12.75">
      <c r="A14" s="1" t="s">
        <v>504</v>
      </c>
      <c r="B14" s="1"/>
      <c r="C14" s="7"/>
      <c r="D14" s="1"/>
      <c r="E14" s="1"/>
      <c r="F14" s="1"/>
      <c r="G14" s="8"/>
      <c r="H14" s="1"/>
      <c r="I14" s="1"/>
      <c r="J14" s="1"/>
      <c r="K14" s="1">
        <f>E15*B15</f>
        <v>1623349.2</v>
      </c>
      <c r="L14" s="43"/>
      <c r="M14" s="1"/>
    </row>
    <row r="15" spans="1:13" ht="12.75">
      <c r="A15" s="1"/>
      <c r="B15" s="23">
        <v>54111.64</v>
      </c>
      <c r="C15" s="7" t="s">
        <v>86</v>
      </c>
      <c r="D15" s="1" t="s">
        <v>193</v>
      </c>
      <c r="E15" s="67">
        <v>30</v>
      </c>
      <c r="F15" s="7" t="s">
        <v>194</v>
      </c>
      <c r="G15" s="8"/>
      <c r="H15" s="1"/>
      <c r="I15" s="1"/>
      <c r="J15" s="1"/>
      <c r="K15" s="1"/>
      <c r="L15" s="43"/>
      <c r="M15" s="1"/>
    </row>
    <row r="16" spans="1:13" ht="12.75">
      <c r="A16" s="1" t="s">
        <v>180</v>
      </c>
      <c r="B16" s="1"/>
      <c r="C16" s="7"/>
      <c r="D16" s="1"/>
      <c r="E16" s="67"/>
      <c r="F16" s="1"/>
      <c r="G16" s="8"/>
      <c r="H16" s="1"/>
      <c r="I16" s="1"/>
      <c r="J16" s="1"/>
      <c r="K16" s="9">
        <v>13079.3</v>
      </c>
      <c r="L16" s="43"/>
      <c r="M16" s="1"/>
    </row>
    <row r="17" spans="1:13" ht="12.75">
      <c r="A17" s="1"/>
      <c r="B17" s="1"/>
      <c r="C17" s="7"/>
      <c r="D17" s="1"/>
      <c r="E17" s="67"/>
      <c r="F17" s="1"/>
      <c r="G17" s="8"/>
      <c r="H17" s="1"/>
      <c r="I17" s="1"/>
      <c r="J17" s="1"/>
      <c r="K17" s="1"/>
      <c r="L17" s="43"/>
      <c r="M17" s="1"/>
    </row>
    <row r="18" spans="1:13" ht="12.75">
      <c r="A18" s="3" t="s">
        <v>181</v>
      </c>
      <c r="B18" s="1"/>
      <c r="C18" s="7"/>
      <c r="D18" s="1"/>
      <c r="E18" s="67"/>
      <c r="F18" s="1"/>
      <c r="G18" s="8"/>
      <c r="H18" s="1"/>
      <c r="I18" s="1"/>
      <c r="J18" s="1"/>
      <c r="K18" s="1"/>
      <c r="L18" s="43">
        <f>SUM(K19:K21)</f>
        <v>70781.42</v>
      </c>
      <c r="M18" s="1"/>
    </row>
    <row r="19" spans="1:13" ht="12.75">
      <c r="A19" s="1" t="s">
        <v>182</v>
      </c>
      <c r="B19" s="1"/>
      <c r="C19" s="7"/>
      <c r="D19" s="1"/>
      <c r="E19" s="67"/>
      <c r="F19" s="1"/>
      <c r="G19" s="8"/>
      <c r="H19" s="1"/>
      <c r="I19" s="1"/>
      <c r="J19" s="1"/>
      <c r="K19" s="9">
        <v>2694.88</v>
      </c>
      <c r="L19" s="43"/>
      <c r="M19" s="1"/>
    </row>
    <row r="20" spans="1:13" ht="12.75">
      <c r="A20" s="1" t="s">
        <v>341</v>
      </c>
      <c r="B20" s="1"/>
      <c r="C20" s="7"/>
      <c r="D20" s="1"/>
      <c r="E20" s="67"/>
      <c r="F20" s="1"/>
      <c r="G20" s="8"/>
      <c r="H20" s="1"/>
      <c r="I20" s="1"/>
      <c r="J20" s="1"/>
      <c r="K20" s="9">
        <v>2055.04</v>
      </c>
      <c r="L20" s="43"/>
      <c r="M20" s="1"/>
    </row>
    <row r="21" spans="1:13" ht="12.75">
      <c r="A21" s="1" t="s">
        <v>196</v>
      </c>
      <c r="B21" s="1"/>
      <c r="C21" s="7"/>
      <c r="D21" s="1"/>
      <c r="E21" s="67"/>
      <c r="F21" s="1"/>
      <c r="G21" s="8"/>
      <c r="H21" s="1"/>
      <c r="I21" s="1"/>
      <c r="J21" s="1"/>
      <c r="K21" s="1">
        <f>E22*B22</f>
        <v>66031.5</v>
      </c>
      <c r="L21" s="44"/>
      <c r="M21" s="1"/>
    </row>
    <row r="22" spans="1:13" ht="12.75">
      <c r="A22" s="1"/>
      <c r="B22" s="45">
        <v>2201.05</v>
      </c>
      <c r="C22" s="7" t="s">
        <v>86</v>
      </c>
      <c r="D22" s="1" t="s">
        <v>193</v>
      </c>
      <c r="E22" s="67">
        <v>30</v>
      </c>
      <c r="F22" s="7" t="s">
        <v>194</v>
      </c>
      <c r="G22" s="8" t="s">
        <v>328</v>
      </c>
      <c r="H22" s="1"/>
      <c r="I22" s="1"/>
      <c r="J22" s="1"/>
      <c r="K22" s="1"/>
      <c r="L22" s="44"/>
      <c r="M22" s="1"/>
    </row>
    <row r="23" spans="1:13" ht="12.75">
      <c r="A23" s="3" t="s">
        <v>197</v>
      </c>
      <c r="B23" s="1"/>
      <c r="C23" s="7"/>
      <c r="D23" s="1"/>
      <c r="E23" s="1"/>
      <c r="F23" s="1"/>
      <c r="G23" s="8"/>
      <c r="H23" s="1"/>
      <c r="I23" s="1"/>
      <c r="J23" s="1"/>
      <c r="K23" s="1"/>
      <c r="L23" s="43">
        <f>SUM(K24:K35)</f>
        <v>140550.4</v>
      </c>
      <c r="M23" s="1"/>
    </row>
    <row r="24" spans="1:13" ht="12.75">
      <c r="A24" s="1" t="s">
        <v>523</v>
      </c>
      <c r="B24" s="1"/>
      <c r="C24" s="7"/>
      <c r="D24" s="1"/>
      <c r="E24" s="1"/>
      <c r="F24" s="1"/>
      <c r="G24" s="8"/>
      <c r="H24" s="1"/>
      <c r="I24" s="1"/>
      <c r="J24" s="1"/>
      <c r="K24" s="1">
        <f>(B25*D25)</f>
        <v>46000</v>
      </c>
      <c r="L24" s="1"/>
      <c r="M24" s="1"/>
    </row>
    <row r="25" spans="1:15" ht="12.75">
      <c r="A25" s="1" t="s">
        <v>191</v>
      </c>
      <c r="B25" s="56">
        <v>46000</v>
      </c>
      <c r="C25" s="48" t="s">
        <v>222</v>
      </c>
      <c r="D25" s="102">
        <v>1</v>
      </c>
      <c r="E25" s="1" t="s">
        <v>192</v>
      </c>
      <c r="F25" s="1" t="s">
        <v>524</v>
      </c>
      <c r="G25" s="8"/>
      <c r="H25" s="1"/>
      <c r="I25" s="1"/>
      <c r="J25" s="1"/>
      <c r="K25" s="9"/>
      <c r="L25" s="44"/>
      <c r="M25" s="1"/>
      <c r="O25" t="s">
        <v>191</v>
      </c>
    </row>
    <row r="26" spans="1:13" ht="12.75">
      <c r="A26" s="1" t="s">
        <v>208</v>
      </c>
      <c r="B26" s="1" t="s">
        <v>138</v>
      </c>
      <c r="C26" s="7"/>
      <c r="D26" s="1"/>
      <c r="E26" s="1"/>
      <c r="F26" s="1"/>
      <c r="G26" s="8"/>
      <c r="H26" s="1"/>
      <c r="I26" s="1"/>
      <c r="J26" s="1"/>
      <c r="K26" s="9">
        <v>1950</v>
      </c>
      <c r="L26" s="44"/>
      <c r="M26" s="1"/>
    </row>
    <row r="27" spans="1:14" ht="12.75">
      <c r="A27" s="1" t="s">
        <v>206</v>
      </c>
      <c r="B27" s="1" t="s">
        <v>207</v>
      </c>
      <c r="C27" s="7"/>
      <c r="D27" s="1"/>
      <c r="E27" s="1"/>
      <c r="F27" s="1"/>
      <c r="G27" s="8"/>
      <c r="H27" s="1"/>
      <c r="I27" s="1"/>
      <c r="J27" s="1"/>
      <c r="K27" s="6">
        <f>E28*B28</f>
        <v>3750</v>
      </c>
      <c r="L27" s="44"/>
      <c r="M27" s="1"/>
      <c r="N27" t="s">
        <v>191</v>
      </c>
    </row>
    <row r="28" spans="1:13" ht="12.75">
      <c r="A28" s="1"/>
      <c r="B28" s="46">
        <v>1250</v>
      </c>
      <c r="C28" s="7" t="s">
        <v>86</v>
      </c>
      <c r="D28" s="1" t="s">
        <v>193</v>
      </c>
      <c r="E28" s="102">
        <v>3</v>
      </c>
      <c r="F28" s="7" t="s">
        <v>194</v>
      </c>
      <c r="G28" s="8" t="s">
        <v>328</v>
      </c>
      <c r="H28" s="1"/>
      <c r="I28" s="1" t="s">
        <v>191</v>
      </c>
      <c r="J28" s="1"/>
      <c r="K28" s="1"/>
      <c r="L28" s="44"/>
      <c r="M28" s="1"/>
    </row>
    <row r="29" spans="1:13" ht="12.75">
      <c r="A29" s="1" t="s">
        <v>198</v>
      </c>
      <c r="B29" s="1"/>
      <c r="C29" s="7"/>
      <c r="D29" s="1"/>
      <c r="E29" s="67"/>
      <c r="F29" s="1"/>
      <c r="G29" s="8"/>
      <c r="H29" s="1"/>
      <c r="I29" s="1"/>
      <c r="J29" s="1"/>
      <c r="K29" s="65">
        <f>E30*B30</f>
        <v>500</v>
      </c>
      <c r="L29" s="44"/>
      <c r="M29" s="1"/>
    </row>
    <row r="30" spans="1:13" ht="12.75">
      <c r="A30" s="1"/>
      <c r="B30" s="9">
        <v>250</v>
      </c>
      <c r="C30" s="7" t="s">
        <v>86</v>
      </c>
      <c r="D30" s="1" t="s">
        <v>193</v>
      </c>
      <c r="E30" s="102">
        <v>2</v>
      </c>
      <c r="F30" s="7" t="s">
        <v>194</v>
      </c>
      <c r="G30" s="8" t="s">
        <v>328</v>
      </c>
      <c r="H30" s="1" t="s">
        <v>191</v>
      </c>
      <c r="I30" s="1"/>
      <c r="J30" s="1"/>
      <c r="K30" s="1"/>
      <c r="L30" s="44"/>
      <c r="M30" s="1"/>
    </row>
    <row r="31" spans="1:13" ht="12.75">
      <c r="A31" s="1" t="s">
        <v>570</v>
      </c>
      <c r="B31" s="1"/>
      <c r="C31" s="7"/>
      <c r="D31" s="1"/>
      <c r="E31" s="67"/>
      <c r="F31" s="1"/>
      <c r="G31" s="8"/>
      <c r="H31" s="1"/>
      <c r="I31" s="1"/>
      <c r="J31" s="1"/>
      <c r="K31" s="9">
        <v>39000</v>
      </c>
      <c r="L31" s="44"/>
      <c r="M31" s="1"/>
    </row>
    <row r="32" spans="1:13" ht="12.75">
      <c r="A32" s="1" t="s">
        <v>161</v>
      </c>
      <c r="B32" s="1"/>
      <c r="C32" s="7"/>
      <c r="D32" s="1"/>
      <c r="E32" s="67"/>
      <c r="F32" s="1"/>
      <c r="G32" s="8"/>
      <c r="H32" s="1"/>
      <c r="I32" s="1"/>
      <c r="J32" s="1"/>
      <c r="K32" s="9">
        <v>2500</v>
      </c>
      <c r="L32" s="44"/>
      <c r="M32" s="1"/>
    </row>
    <row r="33" spans="1:13" ht="12.75">
      <c r="A33" s="1" t="s">
        <v>575</v>
      </c>
      <c r="B33" s="1"/>
      <c r="C33" s="7"/>
      <c r="D33" s="1"/>
      <c r="E33" s="67"/>
      <c r="F33" s="1"/>
      <c r="G33" s="8"/>
      <c r="H33" s="1"/>
      <c r="I33" s="1"/>
      <c r="J33" s="1"/>
      <c r="K33" s="65">
        <f>B34*E34</f>
        <v>30000</v>
      </c>
      <c r="L33" s="44"/>
      <c r="M33" s="1"/>
    </row>
    <row r="34" spans="1:13" ht="12.75">
      <c r="A34" s="1"/>
      <c r="B34" s="45">
        <v>1000</v>
      </c>
      <c r="C34" s="7" t="s">
        <v>86</v>
      </c>
      <c r="D34" s="1" t="s">
        <v>193</v>
      </c>
      <c r="E34" s="67">
        <v>30</v>
      </c>
      <c r="F34" s="7" t="s">
        <v>194</v>
      </c>
      <c r="G34" s="8" t="s">
        <v>328</v>
      </c>
      <c r="H34" s="1"/>
      <c r="I34" s="1"/>
      <c r="J34" s="1"/>
      <c r="K34" s="56"/>
      <c r="L34" s="44"/>
      <c r="M34" s="1"/>
    </row>
    <row r="35" spans="1:12" s="1" customFormat="1" ht="12.75">
      <c r="A35" s="1" t="s">
        <v>521</v>
      </c>
      <c r="C35" s="7"/>
      <c r="E35" s="67"/>
      <c r="G35" s="8"/>
      <c r="K35" s="56">
        <f>'50X4YAT'!K35</f>
        <v>16850.4</v>
      </c>
      <c r="L35" s="44"/>
    </row>
    <row r="36" spans="3:12" s="1" customFormat="1" ht="12.75">
      <c r="C36" s="7"/>
      <c r="E36" s="67"/>
      <c r="G36" s="8"/>
      <c r="L36" s="44"/>
    </row>
    <row r="37" spans="1:13" ht="12.75">
      <c r="A37" s="3" t="s">
        <v>203</v>
      </c>
      <c r="B37" s="1"/>
      <c r="C37" s="7"/>
      <c r="D37" s="1"/>
      <c r="E37" s="67"/>
      <c r="F37" s="1"/>
      <c r="G37" s="8"/>
      <c r="H37" s="1"/>
      <c r="I37" s="1"/>
      <c r="J37" s="1"/>
      <c r="K37" s="1"/>
      <c r="L37" s="47">
        <v>64000</v>
      </c>
      <c r="M37" s="1"/>
    </row>
    <row r="38" spans="1:13" ht="12.75">
      <c r="A38" s="3" t="s">
        <v>199</v>
      </c>
      <c r="B38" s="1"/>
      <c r="C38" s="7"/>
      <c r="D38" s="1"/>
      <c r="E38" s="67"/>
      <c r="F38" s="1"/>
      <c r="G38" s="8"/>
      <c r="H38" s="1"/>
      <c r="I38" s="1"/>
      <c r="J38" s="1"/>
      <c r="K38" s="1"/>
      <c r="L38" s="43">
        <f>E40*B40</f>
        <v>900000</v>
      </c>
      <c r="M38" s="1"/>
    </row>
    <row r="39" spans="1:13" ht="12.75">
      <c r="A39" s="1" t="s">
        <v>607</v>
      </c>
      <c r="B39" s="1"/>
      <c r="C39" s="7"/>
      <c r="D39" s="1"/>
      <c r="E39" s="67"/>
      <c r="F39" s="1"/>
      <c r="G39" s="8"/>
      <c r="H39" s="1"/>
      <c r="I39" s="1"/>
      <c r="J39" s="1"/>
      <c r="K39" s="1"/>
      <c r="L39" s="44"/>
      <c r="M39" s="1"/>
    </row>
    <row r="40" spans="1:13" ht="12.75">
      <c r="A40" s="1"/>
      <c r="B40" s="9">
        <v>5000</v>
      </c>
      <c r="C40" s="7" t="s">
        <v>86</v>
      </c>
      <c r="D40" s="1" t="s">
        <v>193</v>
      </c>
      <c r="E40" s="67">
        <v>180</v>
      </c>
      <c r="F40" s="48" t="s">
        <v>194</v>
      </c>
      <c r="G40" s="8" t="s">
        <v>328</v>
      </c>
      <c r="H40" s="1" t="s">
        <v>191</v>
      </c>
      <c r="I40" s="1"/>
      <c r="J40" s="1"/>
      <c r="K40" s="1"/>
      <c r="L40" s="44"/>
      <c r="M40" s="1"/>
    </row>
    <row r="41" spans="1:13" ht="12.75">
      <c r="A41" s="3" t="s">
        <v>507</v>
      </c>
      <c r="B41" s="1"/>
      <c r="C41" s="7"/>
      <c r="D41" s="1"/>
      <c r="E41" s="1"/>
      <c r="F41" s="1"/>
      <c r="G41" s="8"/>
      <c r="H41" s="1"/>
      <c r="I41" s="1"/>
      <c r="J41" s="1"/>
      <c r="K41" s="1"/>
      <c r="L41" s="43">
        <v>0</v>
      </c>
      <c r="M41" s="1"/>
    </row>
    <row r="42" spans="1:13" ht="12.75">
      <c r="A42" s="3" t="s">
        <v>201</v>
      </c>
      <c r="B42" s="1"/>
      <c r="C42" s="7"/>
      <c r="D42" s="1"/>
      <c r="E42" s="1"/>
      <c r="F42" s="1"/>
      <c r="G42" s="8"/>
      <c r="H42" s="1"/>
      <c r="I42" s="1"/>
      <c r="J42" s="1"/>
      <c r="K42" s="1"/>
      <c r="L42" s="43">
        <f>(L41+L38+L37+L23+L18+L12+L5)*0.01</f>
        <v>30075.820599999995</v>
      </c>
      <c r="M42" s="1"/>
    </row>
    <row r="43" spans="1:13" ht="12.75">
      <c r="A43" s="3" t="s">
        <v>202</v>
      </c>
      <c r="B43" s="1"/>
      <c r="C43" s="7"/>
      <c r="D43" s="1"/>
      <c r="E43" s="1"/>
      <c r="F43" s="1"/>
      <c r="G43" s="8"/>
      <c r="H43" s="1"/>
      <c r="I43" s="1"/>
      <c r="J43" s="1"/>
      <c r="K43" s="1"/>
      <c r="L43" s="43">
        <f>(L42+L41+L38+L37+L23+L18+L12+L5)*0.01</f>
        <v>30376.578805999998</v>
      </c>
      <c r="M43" s="1"/>
    </row>
    <row r="44" spans="1:13" ht="12.75">
      <c r="A44" s="1" t="s">
        <v>183</v>
      </c>
      <c r="B44" s="1"/>
      <c r="C44" s="7"/>
      <c r="D44" s="1"/>
      <c r="E44" s="1"/>
      <c r="F44" s="1"/>
      <c r="G44" s="8"/>
      <c r="H44" s="1"/>
      <c r="I44" s="1"/>
      <c r="J44" s="1"/>
      <c r="K44" s="1"/>
      <c r="L44" s="43">
        <f>SUM(L5:L43)</f>
        <v>3068034.4594059996</v>
      </c>
      <c r="M44" s="1"/>
    </row>
    <row r="45" spans="1:13" ht="12.75">
      <c r="A45" s="1" t="s">
        <v>184</v>
      </c>
      <c r="B45" s="1"/>
      <c r="C45" s="7"/>
      <c r="D45" s="1"/>
      <c r="E45" s="1"/>
      <c r="F45" s="1"/>
      <c r="G45" s="8"/>
      <c r="H45" s="1"/>
      <c r="I45" s="1"/>
      <c r="J45" s="1"/>
      <c r="K45" s="43"/>
      <c r="L45" s="43">
        <f>'30X6İŞL'!L17</f>
        <v>1086511.2</v>
      </c>
      <c r="M45" s="1"/>
    </row>
    <row r="46" spans="1:13" ht="15">
      <c r="A46" s="24" t="s">
        <v>185</v>
      </c>
      <c r="B46" s="1"/>
      <c r="C46" s="7"/>
      <c r="D46" s="1"/>
      <c r="E46" s="1"/>
      <c r="F46" s="1"/>
      <c r="G46" s="8"/>
      <c r="H46" s="1"/>
      <c r="I46" s="1"/>
      <c r="J46" s="1"/>
      <c r="K46" s="1"/>
      <c r="L46" s="43">
        <f>SUM(L44:L45)</f>
        <v>4154545.659406</v>
      </c>
      <c r="M46" s="1"/>
    </row>
    <row r="47" spans="1:13" ht="12.75">
      <c r="A47" s="1"/>
      <c r="B47" s="1"/>
      <c r="C47" s="7"/>
      <c r="D47" s="1"/>
      <c r="E47" s="1"/>
      <c r="F47" s="1"/>
      <c r="G47" s="8"/>
      <c r="H47" s="1"/>
      <c r="I47" s="1"/>
      <c r="J47" s="1"/>
      <c r="K47" s="1"/>
      <c r="L47" s="1"/>
      <c r="M47" s="1"/>
    </row>
    <row r="48" spans="1:13" ht="12.75">
      <c r="A48" s="1" t="s">
        <v>24</v>
      </c>
      <c r="B48" s="1"/>
      <c r="C48" s="7"/>
      <c r="D48" s="1"/>
      <c r="E48" s="1"/>
      <c r="F48" s="1"/>
      <c r="G48" s="8"/>
      <c r="H48" s="1"/>
      <c r="I48" s="1"/>
      <c r="J48" s="1"/>
      <c r="K48" s="1"/>
      <c r="L48" s="1"/>
      <c r="M48" s="1"/>
    </row>
    <row r="49" spans="1:13" ht="4.5" customHeight="1">
      <c r="A49" s="1"/>
      <c r="B49" s="1"/>
      <c r="C49" s="7"/>
      <c r="D49" s="1"/>
      <c r="E49" s="1"/>
      <c r="F49" s="1"/>
      <c r="G49" s="8"/>
      <c r="H49" s="1"/>
      <c r="I49" s="1"/>
      <c r="J49" s="1"/>
      <c r="K49" s="1"/>
      <c r="L49" s="1"/>
      <c r="M49" s="1"/>
    </row>
    <row r="50" spans="1:14" s="121" customFormat="1" ht="12.75">
      <c r="A50" s="96" t="s">
        <v>718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s="121" customFormat="1" ht="12.75">
      <c r="A51" s="96" t="s">
        <v>719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3" ht="6" customHeight="1">
      <c r="A52" s="1"/>
      <c r="B52" s="1"/>
      <c r="C52" s="7"/>
      <c r="D52" s="1"/>
      <c r="E52" s="1"/>
      <c r="F52" s="1"/>
      <c r="G52" s="8"/>
      <c r="H52" s="1"/>
      <c r="I52" s="1"/>
      <c r="J52" s="1"/>
      <c r="K52" s="1"/>
      <c r="L52" s="1"/>
      <c r="M52" s="1"/>
    </row>
    <row r="53" spans="1:13" ht="12.75">
      <c r="A53" s="32" t="s">
        <v>603</v>
      </c>
      <c r="B53" s="1"/>
      <c r="C53" s="7"/>
      <c r="D53" s="1"/>
      <c r="E53" s="1"/>
      <c r="F53" s="1"/>
      <c r="G53" s="8"/>
      <c r="H53" s="1"/>
      <c r="I53" s="1"/>
      <c r="J53" s="1"/>
      <c r="K53" s="1"/>
      <c r="L53" s="1"/>
      <c r="M53" s="1"/>
    </row>
    <row r="54" spans="1:13" ht="12.75">
      <c r="A54" s="32" t="s">
        <v>534</v>
      </c>
      <c r="B54" s="1"/>
      <c r="C54" s="7"/>
      <c r="D54" s="1"/>
      <c r="E54" s="1"/>
      <c r="F54" s="1"/>
      <c r="G54" s="8"/>
      <c r="H54" s="1"/>
      <c r="I54" s="1"/>
      <c r="J54" s="1"/>
      <c r="K54" s="1"/>
      <c r="L54" s="1"/>
      <c r="M54" s="1"/>
    </row>
    <row r="55" spans="1:13" ht="12.75">
      <c r="A55" s="32" t="s">
        <v>98</v>
      </c>
      <c r="B55" s="1"/>
      <c r="C55" s="7"/>
      <c r="D55" s="1"/>
      <c r="E55" s="1"/>
      <c r="F55" s="1"/>
      <c r="G55" s="8"/>
      <c r="H55" s="1"/>
      <c r="I55" s="1"/>
      <c r="J55" s="1"/>
      <c r="K55" s="1"/>
      <c r="L55" s="1"/>
      <c r="M55" s="1"/>
    </row>
    <row r="56" spans="1:13" ht="12.75">
      <c r="A56" s="32" t="s">
        <v>722</v>
      </c>
      <c r="B56" s="1"/>
      <c r="C56" s="7"/>
      <c r="D56" s="1"/>
      <c r="E56" s="1"/>
      <c r="F56" s="1"/>
      <c r="G56" s="8"/>
      <c r="H56" s="1"/>
      <c r="I56" s="1"/>
      <c r="J56" s="1"/>
      <c r="K56" s="1"/>
      <c r="L56" s="1"/>
      <c r="M56" s="1"/>
    </row>
    <row r="57" spans="1:13" ht="6.75" customHeight="1">
      <c r="A57" s="1"/>
      <c r="B57" s="1"/>
      <c r="C57" s="7"/>
      <c r="D57" s="1"/>
      <c r="E57" s="1"/>
      <c r="F57" s="1"/>
      <c r="G57" s="8"/>
      <c r="H57" s="1"/>
      <c r="I57" s="1"/>
      <c r="J57" s="1"/>
      <c r="K57" s="1"/>
      <c r="L57" s="1"/>
      <c r="M57" s="1"/>
    </row>
    <row r="58" spans="1:13" ht="12.75">
      <c r="A58" s="32" t="s">
        <v>601</v>
      </c>
      <c r="B58" s="1"/>
      <c r="C58" s="7"/>
      <c r="D58" s="1"/>
      <c r="E58" s="1"/>
      <c r="F58" s="1"/>
      <c r="G58" s="8"/>
      <c r="H58" s="1"/>
      <c r="I58" s="1"/>
      <c r="J58" s="1"/>
      <c r="K58" s="1"/>
      <c r="L58" s="1"/>
      <c r="M58" s="1"/>
    </row>
    <row r="59" spans="1:13" ht="4.5" customHeight="1">
      <c r="A59" s="1"/>
      <c r="B59" s="1"/>
      <c r="C59" s="7"/>
      <c r="D59" s="1"/>
      <c r="E59" s="1"/>
      <c r="F59" s="1"/>
      <c r="G59" s="8"/>
      <c r="H59" s="1"/>
      <c r="I59" s="1"/>
      <c r="J59" s="1"/>
      <c r="K59" s="1"/>
      <c r="L59" s="1"/>
      <c r="M59" s="1"/>
    </row>
    <row r="60" spans="1:12" s="65" customFormat="1" ht="11.25" customHeight="1">
      <c r="A60" s="142" t="s">
        <v>657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s="65" customFormat="1" ht="12.75">
      <c r="A61" s="142" t="s">
        <v>656</v>
      </c>
      <c r="B61" s="116"/>
      <c r="C61" s="116"/>
      <c r="D61" s="116"/>
      <c r="E61" s="116"/>
      <c r="F61" s="116"/>
      <c r="G61" s="116"/>
      <c r="H61" s="116"/>
      <c r="I61" s="116"/>
      <c r="J61" s="71"/>
      <c r="K61" s="71"/>
      <c r="L61" s="71"/>
    </row>
    <row r="62" spans="1:13" ht="4.5" customHeight="1">
      <c r="A62" s="1"/>
      <c r="B62" s="1"/>
      <c r="C62" s="7"/>
      <c r="D62" s="1"/>
      <c r="E62" s="1"/>
      <c r="F62" s="1"/>
      <c r="G62" s="8"/>
      <c r="H62" s="1"/>
      <c r="I62" s="1"/>
      <c r="J62" s="1"/>
      <c r="K62" s="1"/>
      <c r="L62" s="1"/>
      <c r="M62" s="1"/>
    </row>
    <row r="63" ht="12.75">
      <c r="A63" s="32" t="s">
        <v>602</v>
      </c>
    </row>
    <row r="64" ht="12.75">
      <c r="A64" t="s">
        <v>535</v>
      </c>
    </row>
    <row r="65" spans="1:13" ht="4.5" customHeight="1">
      <c r="A65" s="1"/>
      <c r="B65" s="1"/>
      <c r="C65" s="7"/>
      <c r="D65" s="1"/>
      <c r="E65" s="1"/>
      <c r="F65" s="1"/>
      <c r="G65" s="8"/>
      <c r="H65" s="1"/>
      <c r="I65" s="1"/>
      <c r="J65" s="1"/>
      <c r="K65" s="1"/>
      <c r="L65" s="1"/>
      <c r="M65" s="1"/>
    </row>
    <row r="66" spans="1:12" s="1" customFormat="1" ht="12.75">
      <c r="A66" s="1" t="s">
        <v>671</v>
      </c>
      <c r="K66" s="72"/>
      <c r="L66" s="72"/>
    </row>
    <row r="67" spans="1:6" s="1" customFormat="1" ht="12.75">
      <c r="A67" s="1" t="s">
        <v>665</v>
      </c>
      <c r="F67" s="2"/>
    </row>
    <row r="68" spans="1:12" ht="12.75">
      <c r="A68" s="1" t="s">
        <v>604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57" t="s">
        <v>510</v>
      </c>
      <c r="B69" s="7"/>
      <c r="C69" s="1"/>
      <c r="D69" s="1"/>
      <c r="E69" s="1"/>
      <c r="F69" s="8"/>
      <c r="G69" s="1"/>
      <c r="H69" s="1"/>
      <c r="I69" s="1"/>
      <c r="J69" s="1"/>
      <c r="K69" s="1"/>
      <c r="L69" s="1"/>
    </row>
    <row r="70" spans="1:12" ht="12.75">
      <c r="A70" s="57" t="s">
        <v>579</v>
      </c>
      <c r="B70" s="7"/>
      <c r="C70" s="1"/>
      <c r="D70" s="1"/>
      <c r="E70" s="1"/>
      <c r="F70" s="8"/>
      <c r="G70" s="1"/>
      <c r="H70" s="1"/>
      <c r="I70" s="1"/>
      <c r="J70" s="1"/>
      <c r="K70" s="1"/>
      <c r="L70" s="1"/>
    </row>
    <row r="71" spans="1:12" ht="12.75">
      <c r="A71" s="146"/>
      <c r="B71" s="7"/>
      <c r="C71" s="1"/>
      <c r="D71" s="1"/>
      <c r="E71" s="1"/>
      <c r="F71" s="8"/>
      <c r="G71" s="1"/>
      <c r="H71" s="1"/>
      <c r="I71" s="1"/>
      <c r="J71" s="1"/>
      <c r="K71" s="1"/>
      <c r="L71" s="1"/>
    </row>
    <row r="72" spans="1:12" ht="12.75">
      <c r="A72" s="146"/>
      <c r="B72" s="7"/>
      <c r="C72" s="1"/>
      <c r="D72" s="1"/>
      <c r="E72" s="1"/>
      <c r="F72" s="8"/>
      <c r="G72" s="1"/>
      <c r="H72" s="1"/>
      <c r="I72" s="1"/>
      <c r="J72" s="1"/>
      <c r="K72" s="1"/>
      <c r="L72" s="1"/>
    </row>
    <row r="73" ht="12.75">
      <c r="A73" s="57"/>
    </row>
    <row r="74" spans="1:12" ht="12.75">
      <c r="A74" s="1"/>
      <c r="B74" s="1"/>
      <c r="C74" s="1"/>
      <c r="D74" s="1"/>
      <c r="E74" s="1"/>
      <c r="F74" s="1"/>
      <c r="G74" s="206"/>
      <c r="H74" s="206"/>
      <c r="I74" s="206"/>
      <c r="J74" s="206"/>
      <c r="K74" s="206"/>
      <c r="L74" s="206"/>
    </row>
    <row r="75" spans="7:14" ht="12.75">
      <c r="G75" s="212"/>
      <c r="H75" s="212"/>
      <c r="I75" s="212"/>
      <c r="J75" s="212"/>
      <c r="K75" s="212"/>
      <c r="L75" s="212"/>
      <c r="M75" s="140"/>
      <c r="N75" s="140"/>
    </row>
    <row r="76" spans="7:14" ht="12.75">
      <c r="G76" s="212"/>
      <c r="H76" s="212"/>
      <c r="I76" s="212"/>
      <c r="J76" s="212"/>
      <c r="K76" s="212"/>
      <c r="L76" s="212"/>
      <c r="M76" s="140"/>
      <c r="N76" s="140"/>
    </row>
    <row r="77" spans="7:14" ht="12.75">
      <c r="G77" s="212"/>
      <c r="H77" s="212"/>
      <c r="I77" s="212"/>
      <c r="J77" s="212"/>
      <c r="K77" s="212"/>
      <c r="L77" s="212"/>
      <c r="M77" s="140"/>
      <c r="N77" s="140"/>
    </row>
    <row r="78" spans="7:14" ht="12.75">
      <c r="G78" s="212"/>
      <c r="H78" s="212"/>
      <c r="I78" s="212"/>
      <c r="J78" s="212"/>
      <c r="K78" s="212"/>
      <c r="L78" s="212"/>
      <c r="M78" s="140"/>
      <c r="N78" s="140"/>
    </row>
    <row r="79" spans="1:14" ht="12.75">
      <c r="A79" s="205"/>
      <c r="B79" s="205"/>
      <c r="D79" s="215"/>
      <c r="E79" s="215"/>
      <c r="F79" s="215"/>
      <c r="H79" s="212"/>
      <c r="I79" s="212"/>
      <c r="J79" s="212"/>
      <c r="K79" s="212"/>
      <c r="L79" s="212"/>
      <c r="M79" s="140"/>
      <c r="N79" s="140"/>
    </row>
    <row r="80" spans="1:14" ht="12.75">
      <c r="A80" s="212"/>
      <c r="B80" s="212"/>
      <c r="C80" s="140"/>
      <c r="D80" s="215"/>
      <c r="E80" s="215"/>
      <c r="F80" s="215"/>
      <c r="G80" s="212"/>
      <c r="H80" s="212"/>
      <c r="I80" s="212"/>
      <c r="J80" s="212"/>
      <c r="K80" s="212"/>
      <c r="L80" s="212"/>
      <c r="M80" s="140"/>
      <c r="N80" s="140"/>
    </row>
    <row r="81" spans="1:14" ht="12.75">
      <c r="A81" s="212"/>
      <c r="B81" s="212"/>
      <c r="C81" s="140"/>
      <c r="D81" s="205"/>
      <c r="E81" s="205"/>
      <c r="F81" s="205"/>
      <c r="G81" s="212"/>
      <c r="H81" s="212"/>
      <c r="I81" s="212"/>
      <c r="J81" s="212"/>
      <c r="K81" s="212"/>
      <c r="L81" s="212"/>
      <c r="M81" s="140"/>
      <c r="N81" s="140"/>
    </row>
    <row r="82" spans="1:12" ht="12.75">
      <c r="A82" s="1"/>
      <c r="B82" s="1"/>
      <c r="C82" s="7"/>
      <c r="D82" s="1"/>
      <c r="E82" s="1"/>
      <c r="F82" s="1"/>
      <c r="G82" s="8"/>
      <c r="H82" s="1"/>
      <c r="I82" s="1"/>
      <c r="J82" s="1"/>
      <c r="K82" s="143"/>
      <c r="L82" s="1"/>
    </row>
  </sheetData>
  <sheetProtection/>
  <mergeCells count="17">
    <mergeCell ref="D80:F80"/>
    <mergeCell ref="D81:F81"/>
    <mergeCell ref="G76:L76"/>
    <mergeCell ref="G77:L77"/>
    <mergeCell ref="G78:L78"/>
    <mergeCell ref="H79:L79"/>
    <mergeCell ref="G80:L80"/>
    <mergeCell ref="A80:B80"/>
    <mergeCell ref="A81:B81"/>
    <mergeCell ref="G81:L81"/>
    <mergeCell ref="A2:L2"/>
    <mergeCell ref="A1:L1"/>
    <mergeCell ref="A3:L3"/>
    <mergeCell ref="G74:L74"/>
    <mergeCell ref="G75:L75"/>
    <mergeCell ref="A79:B79"/>
    <mergeCell ref="D79:F79"/>
  </mergeCells>
  <printOptions/>
  <pageMargins left="1.0236220472440944" right="0.2362204724409449" top="0" bottom="0" header="0" footer="0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N25" sqref="N24:N25"/>
    </sheetView>
  </sheetViews>
  <sheetFormatPr defaultColWidth="9.140625" defaultRowHeight="12.75"/>
  <cols>
    <col min="2" max="2" width="12.28125" style="0" customWidth="1"/>
    <col min="4" max="4" width="7.7109375" style="0" customWidth="1"/>
    <col min="5" max="5" width="11.7109375" style="0" customWidth="1"/>
    <col min="6" max="6" width="5.7109375" style="0" customWidth="1"/>
    <col min="7" max="7" width="4.00390625" style="0" customWidth="1"/>
    <col min="8" max="8" width="5.421875" style="0" customWidth="1"/>
    <col min="9" max="9" width="4.00390625" style="0" customWidth="1"/>
    <col min="10" max="10" width="3.140625" style="0" customWidth="1"/>
    <col min="11" max="11" width="10.00390625" style="0" customWidth="1"/>
    <col min="12" max="12" width="14.7109375" style="0" customWidth="1"/>
  </cols>
  <sheetData>
    <row r="1" spans="1:13" ht="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>
      <c r="A2" s="203" t="s">
        <v>95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 ht="15">
      <c r="A3" s="203" t="s">
        <v>682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19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2.75">
      <c r="A5" s="3" t="s">
        <v>186</v>
      </c>
      <c r="B5" s="2"/>
      <c r="C5" s="4"/>
      <c r="D5" s="2"/>
      <c r="E5" s="2"/>
      <c r="F5" s="2"/>
      <c r="G5" s="5"/>
      <c r="H5" s="2"/>
      <c r="I5" s="2"/>
      <c r="J5" s="2"/>
      <c r="K5" s="1"/>
      <c r="L5" s="3">
        <f>SUM(K6:K8)</f>
        <v>829785</v>
      </c>
      <c r="M5" s="1"/>
    </row>
    <row r="6" spans="1:13" ht="12.75">
      <c r="A6" s="1" t="s">
        <v>187</v>
      </c>
      <c r="B6" s="2"/>
      <c r="C6" s="4"/>
      <c r="D6" s="2"/>
      <c r="E6" s="2"/>
      <c r="F6" s="2"/>
      <c r="G6" s="5"/>
      <c r="H6" s="2"/>
      <c r="I6" s="2"/>
      <c r="J6" s="2"/>
      <c r="K6" s="1">
        <f>E7*B7</f>
        <v>827235</v>
      </c>
      <c r="L6" s="3"/>
      <c r="M6" s="1"/>
    </row>
    <row r="7" spans="1:13" ht="12.75">
      <c r="A7" s="1"/>
      <c r="B7" s="6">
        <f>L22</f>
        <v>1654470</v>
      </c>
      <c r="C7" s="7" t="s">
        <v>191</v>
      </c>
      <c r="D7" s="1" t="s">
        <v>193</v>
      </c>
      <c r="E7" s="8">
        <v>0.5</v>
      </c>
      <c r="F7" s="2" t="s">
        <v>328</v>
      </c>
      <c r="G7" s="5"/>
      <c r="H7" s="2"/>
      <c r="I7" s="2"/>
      <c r="J7" s="2"/>
      <c r="K7" s="1"/>
      <c r="L7" s="3"/>
      <c r="M7" s="1"/>
    </row>
    <row r="8" spans="1:13" ht="12.75">
      <c r="A8" s="1" t="s">
        <v>46</v>
      </c>
      <c r="B8" s="2"/>
      <c r="C8" s="4"/>
      <c r="D8" s="2"/>
      <c r="E8" s="2"/>
      <c r="F8" s="2"/>
      <c r="G8" s="5"/>
      <c r="H8" s="2"/>
      <c r="I8" s="2"/>
      <c r="J8" s="2"/>
      <c r="K8" s="1">
        <f>E9*B9</f>
        <v>2550</v>
      </c>
      <c r="L8" s="3"/>
      <c r="M8" s="1"/>
    </row>
    <row r="9" spans="1:13" ht="12.75">
      <c r="A9" s="1"/>
      <c r="B9" s="6">
        <f>L28</f>
        <v>5100</v>
      </c>
      <c r="C9" s="7" t="s">
        <v>191</v>
      </c>
      <c r="D9" s="1" t="s">
        <v>193</v>
      </c>
      <c r="E9" s="8">
        <v>0.5</v>
      </c>
      <c r="F9" s="2" t="s">
        <v>328</v>
      </c>
      <c r="G9" s="5"/>
      <c r="H9" s="2"/>
      <c r="I9" s="2"/>
      <c r="J9" s="2"/>
      <c r="K9" s="1"/>
      <c r="L9" s="3"/>
      <c r="M9" s="1"/>
    </row>
    <row r="10" spans="1:13" ht="12.75">
      <c r="A10" s="1"/>
      <c r="B10" s="9"/>
      <c r="C10" s="7"/>
      <c r="D10" s="1"/>
      <c r="E10" s="8"/>
      <c r="F10" s="2"/>
      <c r="G10" s="5"/>
      <c r="H10" s="2"/>
      <c r="I10" s="2"/>
      <c r="J10" s="2"/>
      <c r="K10" s="1"/>
      <c r="L10" s="3"/>
      <c r="M10" s="1"/>
    </row>
    <row r="11" spans="1:13" ht="12.75">
      <c r="A11" s="3" t="s">
        <v>188</v>
      </c>
      <c r="B11" s="10"/>
      <c r="C11" s="4"/>
      <c r="D11" s="2"/>
      <c r="E11" s="2"/>
      <c r="F11" s="4"/>
      <c r="G11" s="5"/>
      <c r="H11" s="2"/>
      <c r="I11" s="2"/>
      <c r="J11" s="2"/>
      <c r="K11" s="1"/>
      <c r="L11" s="1">
        <f>E12*B12</f>
        <v>75641</v>
      </c>
      <c r="M11" s="1"/>
    </row>
    <row r="12" spans="1:13" ht="12.75">
      <c r="A12" s="1"/>
      <c r="B12" s="6">
        <f>L43+L45+L33+L47+L49+L51</f>
        <v>151282</v>
      </c>
      <c r="C12" s="7" t="s">
        <v>191</v>
      </c>
      <c r="D12" s="1" t="s">
        <v>193</v>
      </c>
      <c r="E12" s="8">
        <v>0.5</v>
      </c>
      <c r="F12" s="2" t="s">
        <v>328</v>
      </c>
      <c r="G12" s="5"/>
      <c r="H12" s="2"/>
      <c r="I12" s="2" t="s">
        <v>172</v>
      </c>
      <c r="J12" s="2"/>
      <c r="K12" s="1"/>
      <c r="L12" s="3"/>
      <c r="M12" s="1"/>
    </row>
    <row r="13" spans="1:13" ht="12.75">
      <c r="A13" s="1"/>
      <c r="B13" s="2"/>
      <c r="C13" s="4"/>
      <c r="D13" s="2"/>
      <c r="E13" s="2"/>
      <c r="F13" s="2"/>
      <c r="G13" s="5"/>
      <c r="H13" s="2"/>
      <c r="I13" s="2"/>
      <c r="J13" s="2"/>
      <c r="K13" s="1"/>
      <c r="L13" s="3"/>
      <c r="M13" s="1"/>
    </row>
    <row r="14" spans="1:13" ht="12.75">
      <c r="A14" s="3" t="s">
        <v>369</v>
      </c>
      <c r="B14" s="2"/>
      <c r="C14" s="4"/>
      <c r="D14" s="2"/>
      <c r="E14" s="2"/>
      <c r="F14" s="2"/>
      <c r="G14" s="5"/>
      <c r="H14" s="2"/>
      <c r="I14" s="2"/>
      <c r="J14" s="2"/>
      <c r="K14" s="1"/>
      <c r="L14" s="1">
        <f>E15*B15</f>
        <v>181085.2</v>
      </c>
      <c r="M14" s="1"/>
    </row>
    <row r="15" spans="1:13" ht="12.75">
      <c r="A15" s="1"/>
      <c r="B15" s="6">
        <f>L53</f>
        <v>1810852</v>
      </c>
      <c r="C15" s="7" t="s">
        <v>191</v>
      </c>
      <c r="D15" s="1" t="s">
        <v>193</v>
      </c>
      <c r="E15" s="8">
        <v>0.1</v>
      </c>
      <c r="F15" s="2" t="s">
        <v>328</v>
      </c>
      <c r="G15" s="5"/>
      <c r="H15" s="2"/>
      <c r="I15" s="2"/>
      <c r="J15" s="2"/>
      <c r="K15" s="1"/>
      <c r="L15" s="3"/>
      <c r="M15" s="1"/>
    </row>
    <row r="16" spans="1:13" ht="12.75">
      <c r="A16" s="1"/>
      <c r="B16" s="9"/>
      <c r="C16" s="7"/>
      <c r="D16" s="1"/>
      <c r="E16" s="8"/>
      <c r="F16" s="2"/>
      <c r="G16" s="5"/>
      <c r="H16" s="2"/>
      <c r="I16" s="2"/>
      <c r="J16" s="2"/>
      <c r="K16" s="1"/>
      <c r="L16" s="3"/>
      <c r="M16" s="1"/>
    </row>
    <row r="17" spans="1:13" ht="15.75">
      <c r="A17" s="11" t="s">
        <v>63</v>
      </c>
      <c r="B17" s="9"/>
      <c r="C17" s="7"/>
      <c r="D17" s="1"/>
      <c r="E17" s="8"/>
      <c r="F17" s="2"/>
      <c r="G17" s="5"/>
      <c r="H17" s="2"/>
      <c r="I17" s="2"/>
      <c r="J17" s="2"/>
      <c r="K17" s="1"/>
      <c r="L17" s="11">
        <f>SUM(L4:L15)</f>
        <v>1086511.2</v>
      </c>
      <c r="M17" s="1"/>
    </row>
    <row r="18" spans="1:13" ht="13.5" thickBot="1">
      <c r="A18" s="12"/>
      <c r="B18" s="13"/>
      <c r="C18" s="14"/>
      <c r="D18" s="13"/>
      <c r="E18" s="13"/>
      <c r="F18" s="13"/>
      <c r="G18" s="15"/>
      <c r="H18" s="13"/>
      <c r="I18" s="13"/>
      <c r="J18" s="13"/>
      <c r="K18" s="16"/>
      <c r="L18" s="17"/>
      <c r="M18" s="1"/>
    </row>
    <row r="19" spans="1:13" ht="12.75">
      <c r="A19" s="1"/>
      <c r="B19" s="2"/>
      <c r="C19" s="4"/>
      <c r="D19" s="2"/>
      <c r="E19" s="2"/>
      <c r="F19" s="2"/>
      <c r="G19" s="5"/>
      <c r="H19" s="2"/>
      <c r="I19" s="2"/>
      <c r="J19" s="2"/>
      <c r="K19" s="9"/>
      <c r="L19" s="3"/>
      <c r="M19" s="1"/>
    </row>
    <row r="20" spans="1:13" ht="15">
      <c r="A20" s="18" t="s">
        <v>382</v>
      </c>
      <c r="B20" s="2"/>
      <c r="C20" s="4"/>
      <c r="D20" s="2"/>
      <c r="E20" s="2"/>
      <c r="F20" s="2"/>
      <c r="G20" s="5"/>
      <c r="H20" s="2"/>
      <c r="I20" s="2"/>
      <c r="J20" s="2"/>
      <c r="K20" s="1"/>
      <c r="L20" s="3"/>
      <c r="M20" s="1"/>
    </row>
    <row r="21" spans="1:13" ht="15">
      <c r="A21" s="18"/>
      <c r="B21" s="2"/>
      <c r="C21" s="4"/>
      <c r="D21" s="2"/>
      <c r="E21" s="2"/>
      <c r="F21" s="2"/>
      <c r="G21" s="5"/>
      <c r="H21" s="2"/>
      <c r="I21" s="2"/>
      <c r="J21" s="2"/>
      <c r="K21" s="1"/>
      <c r="L21" s="3"/>
      <c r="M21" s="1"/>
    </row>
    <row r="22" spans="1:13" ht="12.75">
      <c r="A22" s="3" t="s">
        <v>189</v>
      </c>
      <c r="B22" s="2"/>
      <c r="C22" s="4"/>
      <c r="D22" s="2"/>
      <c r="E22" s="2"/>
      <c r="F22" s="2"/>
      <c r="G22" s="5"/>
      <c r="H22" s="2"/>
      <c r="I22" s="2"/>
      <c r="J22" s="2"/>
      <c r="K22" s="1"/>
      <c r="L22" s="3">
        <f>SUM(K23:K26)</f>
        <v>1654470</v>
      </c>
      <c r="M22" s="1"/>
    </row>
    <row r="23" spans="1:13" ht="12.75">
      <c r="A23" s="1" t="s">
        <v>352</v>
      </c>
      <c r="B23" s="2"/>
      <c r="C23" s="4"/>
      <c r="D23" s="2"/>
      <c r="E23" s="2"/>
      <c r="F23" s="2"/>
      <c r="G23" s="5"/>
      <c r="H23" s="2"/>
      <c r="I23" s="2"/>
      <c r="J23" s="2"/>
      <c r="K23" s="1">
        <f>E24*B24</f>
        <v>925469.9999999999</v>
      </c>
      <c r="L23" s="1"/>
      <c r="M23" s="1"/>
    </row>
    <row r="24" spans="1:13" ht="12.75">
      <c r="A24" s="1"/>
      <c r="B24" s="9">
        <v>1.13</v>
      </c>
      <c r="C24" s="4" t="s">
        <v>600</v>
      </c>
      <c r="D24" s="2" t="s">
        <v>193</v>
      </c>
      <c r="E24" s="68">
        <f>1092000/240*180</f>
        <v>819000</v>
      </c>
      <c r="F24" s="2" t="s">
        <v>357</v>
      </c>
      <c r="G24" s="5" t="s">
        <v>191</v>
      </c>
      <c r="H24" s="2"/>
      <c r="I24" s="2"/>
      <c r="J24" s="2"/>
      <c r="K24" s="1"/>
      <c r="L24" s="1"/>
      <c r="M24" s="1"/>
    </row>
    <row r="25" spans="1:13" ht="12.75">
      <c r="A25" s="1" t="s">
        <v>353</v>
      </c>
      <c r="B25" s="2"/>
      <c r="C25" s="4"/>
      <c r="D25" s="2"/>
      <c r="E25" s="104"/>
      <c r="F25" s="2"/>
      <c r="G25" s="5"/>
      <c r="H25" s="2"/>
      <c r="I25" s="2"/>
      <c r="J25" s="2"/>
      <c r="K25" s="1">
        <f>E26*B26</f>
        <v>729000</v>
      </c>
      <c r="L25" s="1"/>
      <c r="M25" s="1"/>
    </row>
    <row r="26" spans="1:13" ht="12.75">
      <c r="A26" s="1"/>
      <c r="B26" s="9">
        <v>1.5</v>
      </c>
      <c r="C26" s="4" t="s">
        <v>600</v>
      </c>
      <c r="D26" s="2" t="s">
        <v>193</v>
      </c>
      <c r="E26" s="68">
        <f>648000/240*180</f>
        <v>486000</v>
      </c>
      <c r="F26" s="2" t="s">
        <v>357</v>
      </c>
      <c r="G26" s="5" t="s">
        <v>191</v>
      </c>
      <c r="H26" s="2"/>
      <c r="I26" s="2"/>
      <c r="J26" s="2"/>
      <c r="K26" s="1"/>
      <c r="L26" s="1"/>
      <c r="M26" s="1"/>
    </row>
    <row r="27" spans="1:13" ht="12.75">
      <c r="A27" s="1"/>
      <c r="B27" s="9"/>
      <c r="C27" s="4"/>
      <c r="D27" s="2"/>
      <c r="E27" s="6"/>
      <c r="F27" s="2"/>
      <c r="G27" s="5"/>
      <c r="H27" s="2"/>
      <c r="I27" s="2"/>
      <c r="J27" s="2"/>
      <c r="K27" s="1"/>
      <c r="L27" s="1"/>
      <c r="M27" s="1"/>
    </row>
    <row r="28" spans="1:13" ht="12.75">
      <c r="A28" s="3" t="s">
        <v>354</v>
      </c>
      <c r="B28" s="2"/>
      <c r="C28" s="4"/>
      <c r="D28" s="2"/>
      <c r="E28" s="2"/>
      <c r="F28" s="2"/>
      <c r="G28" s="5"/>
      <c r="H28" s="2"/>
      <c r="I28" s="2"/>
      <c r="J28" s="2"/>
      <c r="K28" s="1"/>
      <c r="L28" s="3">
        <f>SUM(K29:K31)</f>
        <v>5100</v>
      </c>
      <c r="M28" s="1"/>
    </row>
    <row r="29" spans="1:13" ht="12.75">
      <c r="A29" s="1" t="s">
        <v>355</v>
      </c>
      <c r="B29" s="2"/>
      <c r="C29" s="4"/>
      <c r="D29" s="2"/>
      <c r="E29" s="2"/>
      <c r="F29" s="2"/>
      <c r="G29" s="5"/>
      <c r="H29" s="2"/>
      <c r="I29" s="2"/>
      <c r="J29" s="2"/>
      <c r="K29" s="1">
        <f>E30*B30</f>
        <v>4500</v>
      </c>
      <c r="L29" s="1"/>
      <c r="M29" s="1"/>
    </row>
    <row r="30" spans="1:13" ht="12.75">
      <c r="A30" s="1"/>
      <c r="B30" s="9">
        <v>12.5</v>
      </c>
      <c r="C30" s="4" t="s">
        <v>213</v>
      </c>
      <c r="D30" s="2" t="s">
        <v>193</v>
      </c>
      <c r="E30" s="68">
        <v>360</v>
      </c>
      <c r="F30" s="108" t="s">
        <v>356</v>
      </c>
      <c r="G30" s="108" t="s">
        <v>191</v>
      </c>
      <c r="H30" s="104"/>
      <c r="I30" s="2"/>
      <c r="J30" s="2"/>
      <c r="K30" s="1"/>
      <c r="L30" s="1"/>
      <c r="M30" s="1"/>
    </row>
    <row r="31" spans="1:13" ht="12.75">
      <c r="A31" s="1" t="s">
        <v>358</v>
      </c>
      <c r="B31" s="2"/>
      <c r="C31" s="4"/>
      <c r="D31" s="2"/>
      <c r="E31" s="104"/>
      <c r="F31" s="104"/>
      <c r="G31" s="108"/>
      <c r="H31" s="104"/>
      <c r="I31" s="2"/>
      <c r="J31" s="2"/>
      <c r="K31" s="19">
        <v>600</v>
      </c>
      <c r="L31" s="1"/>
      <c r="M31" s="1"/>
    </row>
    <row r="32" spans="1:13" ht="12.75">
      <c r="A32" s="1"/>
      <c r="B32" s="2"/>
      <c r="C32" s="4"/>
      <c r="D32" s="2"/>
      <c r="E32" s="104"/>
      <c r="F32" s="104"/>
      <c r="G32" s="108"/>
      <c r="H32" s="104"/>
      <c r="I32" s="2"/>
      <c r="J32" s="2"/>
      <c r="K32" s="19"/>
      <c r="L32" s="1"/>
      <c r="M32" s="1"/>
    </row>
    <row r="33" spans="1:13" ht="12.75">
      <c r="A33" s="3" t="s">
        <v>190</v>
      </c>
      <c r="B33" s="2"/>
      <c r="C33" s="4"/>
      <c r="D33" s="2"/>
      <c r="E33" s="104"/>
      <c r="F33" s="104"/>
      <c r="G33" s="108"/>
      <c r="H33" s="104"/>
      <c r="I33" s="2"/>
      <c r="J33" s="2"/>
      <c r="K33" s="1"/>
      <c r="L33" s="3">
        <f>SUM(K34:K40)</f>
        <v>105432</v>
      </c>
      <c r="M33" s="1"/>
    </row>
    <row r="34" spans="1:13" ht="12.75">
      <c r="A34" s="1" t="s">
        <v>359</v>
      </c>
      <c r="B34" s="2"/>
      <c r="C34" s="4"/>
      <c r="D34" s="2"/>
      <c r="E34" s="104"/>
      <c r="F34" s="104"/>
      <c r="G34" s="108"/>
      <c r="H34" s="104"/>
      <c r="I34" s="2"/>
      <c r="J34" s="2"/>
      <c r="K34" s="1">
        <f>E35*B35</f>
        <v>30000</v>
      </c>
      <c r="L34" s="1"/>
      <c r="M34" s="1"/>
    </row>
    <row r="35" spans="1:13" ht="12.75">
      <c r="A35" s="1"/>
      <c r="B35" s="9">
        <v>2500</v>
      </c>
      <c r="C35" s="4" t="s">
        <v>110</v>
      </c>
      <c r="D35" s="2" t="s">
        <v>193</v>
      </c>
      <c r="E35" s="105">
        <v>12</v>
      </c>
      <c r="F35" s="104" t="s">
        <v>362</v>
      </c>
      <c r="G35" s="108" t="s">
        <v>191</v>
      </c>
      <c r="H35" s="104"/>
      <c r="I35" s="2"/>
      <c r="J35" s="2"/>
      <c r="K35" s="1"/>
      <c r="L35" s="1"/>
      <c r="M35" s="1"/>
    </row>
    <row r="36" spans="1:13" ht="12.75">
      <c r="A36" s="1" t="s">
        <v>360</v>
      </c>
      <c r="B36" s="2"/>
      <c r="C36" s="4"/>
      <c r="D36" s="2">
        <v>0</v>
      </c>
      <c r="E36" s="106"/>
      <c r="F36" s="104"/>
      <c r="G36" s="108"/>
      <c r="H36" s="104"/>
      <c r="I36" s="2"/>
      <c r="J36" s="2"/>
      <c r="K36" s="1">
        <f>E37*B37</f>
        <v>21000</v>
      </c>
      <c r="L36" s="1"/>
      <c r="M36" s="1"/>
    </row>
    <row r="37" spans="1:13" ht="12.75">
      <c r="A37" s="1"/>
      <c r="B37" s="9">
        <v>1750</v>
      </c>
      <c r="C37" s="4" t="s">
        <v>110</v>
      </c>
      <c r="D37" s="2" t="s">
        <v>193</v>
      </c>
      <c r="E37" s="105">
        <v>12</v>
      </c>
      <c r="F37" s="104" t="s">
        <v>362</v>
      </c>
      <c r="G37" s="108" t="s">
        <v>191</v>
      </c>
      <c r="H37" s="104"/>
      <c r="I37" s="2"/>
      <c r="J37" s="2"/>
      <c r="K37" s="1"/>
      <c r="L37" s="1"/>
      <c r="M37" s="1"/>
    </row>
    <row r="38" spans="1:13" ht="12.75">
      <c r="A38" s="1" t="s">
        <v>140</v>
      </c>
      <c r="B38" s="2"/>
      <c r="C38" s="4"/>
      <c r="D38" s="2"/>
      <c r="E38" s="106"/>
      <c r="F38" s="104"/>
      <c r="G38" s="108"/>
      <c r="H38" s="104"/>
      <c r="I38" s="2"/>
      <c r="J38" s="2"/>
      <c r="K38" s="1">
        <f>H39*E39*B39</f>
        <v>40824</v>
      </c>
      <c r="L38" s="1"/>
      <c r="M38" s="1"/>
    </row>
    <row r="39" spans="1:13" ht="12.75">
      <c r="A39" s="1"/>
      <c r="B39" s="9">
        <v>1134</v>
      </c>
      <c r="C39" s="4" t="s">
        <v>110</v>
      </c>
      <c r="D39" s="2" t="s">
        <v>193</v>
      </c>
      <c r="E39" s="105">
        <v>12</v>
      </c>
      <c r="F39" s="104" t="s">
        <v>363</v>
      </c>
      <c r="G39" s="108" t="s">
        <v>222</v>
      </c>
      <c r="H39" s="107">
        <v>3</v>
      </c>
      <c r="I39" s="2" t="s">
        <v>346</v>
      </c>
      <c r="J39" s="2"/>
      <c r="K39" s="1"/>
      <c r="L39" s="1"/>
      <c r="M39" s="1"/>
    </row>
    <row r="40" spans="1:13" ht="12.75">
      <c r="A40" s="1" t="s">
        <v>361</v>
      </c>
      <c r="B40" s="2"/>
      <c r="C40" s="4"/>
      <c r="D40" s="2"/>
      <c r="E40" s="106"/>
      <c r="F40" s="104"/>
      <c r="G40" s="108"/>
      <c r="H40" s="104"/>
      <c r="I40" s="2"/>
      <c r="J40" s="2"/>
      <c r="K40" s="1">
        <f>E41*B41</f>
        <v>13608</v>
      </c>
      <c r="L40" s="1"/>
      <c r="M40" s="1"/>
    </row>
    <row r="41" spans="1:13" ht="12.75">
      <c r="A41" s="1"/>
      <c r="B41" s="9">
        <v>1134</v>
      </c>
      <c r="C41" s="4" t="s">
        <v>110</v>
      </c>
      <c r="D41" s="2" t="s">
        <v>193</v>
      </c>
      <c r="E41" s="105">
        <v>12</v>
      </c>
      <c r="F41" s="104" t="s">
        <v>362</v>
      </c>
      <c r="G41" s="108" t="s">
        <v>191</v>
      </c>
      <c r="H41" s="104"/>
      <c r="I41" s="2"/>
      <c r="J41" s="2"/>
      <c r="K41" s="1"/>
      <c r="L41" s="1"/>
      <c r="M41" s="1"/>
    </row>
    <row r="42" spans="1:13" ht="12.75">
      <c r="A42" s="1"/>
      <c r="B42" s="1"/>
      <c r="C42" s="1"/>
      <c r="D42" s="1"/>
      <c r="E42" s="67"/>
      <c r="F42" s="67"/>
      <c r="G42" s="67"/>
      <c r="H42" s="67"/>
      <c r="I42" s="1"/>
      <c r="J42" s="1"/>
      <c r="K42" s="1"/>
      <c r="L42" s="1"/>
      <c r="M42" s="1"/>
    </row>
    <row r="43" spans="1:13" ht="12.75">
      <c r="A43" s="3" t="s">
        <v>364</v>
      </c>
      <c r="B43" s="10"/>
      <c r="C43" s="4"/>
      <c r="D43" s="2"/>
      <c r="E43" s="106"/>
      <c r="F43" s="109"/>
      <c r="G43" s="108"/>
      <c r="H43" s="104"/>
      <c r="I43" s="2"/>
      <c r="J43" s="2"/>
      <c r="K43" s="1"/>
      <c r="L43" s="1">
        <f>E44*B44</f>
        <v>39600</v>
      </c>
      <c r="M43" s="1"/>
    </row>
    <row r="44" spans="1:13" ht="12.75">
      <c r="A44" s="1"/>
      <c r="B44" s="23">
        <v>110</v>
      </c>
      <c r="C44" s="4" t="s">
        <v>84</v>
      </c>
      <c r="D44" s="2" t="s">
        <v>193</v>
      </c>
      <c r="E44" s="104">
        <v>360</v>
      </c>
      <c r="F44" s="104" t="s">
        <v>356</v>
      </c>
      <c r="G44" s="108" t="s">
        <v>191</v>
      </c>
      <c r="H44" s="104"/>
      <c r="I44" s="2"/>
      <c r="J44" s="2"/>
      <c r="K44" s="1"/>
      <c r="L44" s="1"/>
      <c r="M44" s="1"/>
    </row>
    <row r="45" spans="1:13" ht="12.75">
      <c r="A45" s="3" t="s">
        <v>365</v>
      </c>
      <c r="B45" s="10"/>
      <c r="C45" s="4"/>
      <c r="D45" s="2"/>
      <c r="E45" s="21"/>
      <c r="F45" s="4"/>
      <c r="G45" s="5"/>
      <c r="H45" s="2"/>
      <c r="I45" s="2"/>
      <c r="J45" s="2"/>
      <c r="K45" s="1"/>
      <c r="L45" s="1">
        <f>H46*E46*B46</f>
        <v>0</v>
      </c>
      <c r="M45" s="1"/>
    </row>
    <row r="46" spans="1:13" ht="12.75">
      <c r="A46" s="1"/>
      <c r="B46" s="23"/>
      <c r="C46" s="4"/>
      <c r="D46" s="2"/>
      <c r="E46" s="2"/>
      <c r="F46" s="2"/>
      <c r="G46" s="5"/>
      <c r="H46" s="59"/>
      <c r="I46" s="2"/>
      <c r="J46" s="2"/>
      <c r="K46" s="1"/>
      <c r="L46" s="1"/>
      <c r="M46" s="1"/>
    </row>
    <row r="47" spans="1:13" ht="12.75">
      <c r="A47" s="3" t="s">
        <v>366</v>
      </c>
      <c r="B47" s="2"/>
      <c r="C47" s="4"/>
      <c r="D47" s="2"/>
      <c r="E47" s="2"/>
      <c r="F47" s="2"/>
      <c r="G47" s="5"/>
      <c r="H47" s="2"/>
      <c r="I47" s="2"/>
      <c r="J47" s="2"/>
      <c r="K47" s="1"/>
      <c r="L47" s="9">
        <v>2000</v>
      </c>
      <c r="M47" s="1"/>
    </row>
    <row r="48" spans="1:13" ht="12.75">
      <c r="A48" s="3"/>
      <c r="B48" s="2"/>
      <c r="C48" s="4"/>
      <c r="D48" s="2"/>
      <c r="E48" s="2"/>
      <c r="F48" s="2"/>
      <c r="G48" s="5"/>
      <c r="H48" s="2"/>
      <c r="I48" s="2"/>
      <c r="J48" s="2"/>
      <c r="K48" s="1"/>
      <c r="L48" s="1"/>
      <c r="M48" s="1"/>
    </row>
    <row r="49" spans="1:13" ht="12.75">
      <c r="A49" s="3" t="s">
        <v>367</v>
      </c>
      <c r="B49" s="2"/>
      <c r="C49" s="4"/>
      <c r="D49" s="2"/>
      <c r="E49" s="2"/>
      <c r="F49" s="2"/>
      <c r="G49" s="5"/>
      <c r="H49" s="2"/>
      <c r="I49" s="2"/>
      <c r="J49" s="2"/>
      <c r="K49" s="1"/>
      <c r="L49" s="9">
        <v>2000</v>
      </c>
      <c r="M49" s="1"/>
    </row>
    <row r="50" spans="1:13" ht="12.75">
      <c r="A50" s="3"/>
      <c r="B50" s="2"/>
      <c r="C50" s="4"/>
      <c r="D50" s="2"/>
      <c r="E50" s="2"/>
      <c r="F50" s="2"/>
      <c r="G50" s="5"/>
      <c r="H50" s="2"/>
      <c r="I50" s="2"/>
      <c r="J50" s="2"/>
      <c r="K50" s="1"/>
      <c r="L50" s="1"/>
      <c r="M50" s="1"/>
    </row>
    <row r="51" spans="1:13" ht="12.75">
      <c r="A51" s="3" t="s">
        <v>368</v>
      </c>
      <c r="B51" s="2"/>
      <c r="C51" s="4"/>
      <c r="D51" s="2"/>
      <c r="E51" s="2"/>
      <c r="F51" s="2"/>
      <c r="G51" s="5"/>
      <c r="H51" s="2"/>
      <c r="I51" s="2"/>
      <c r="J51" s="2"/>
      <c r="K51" s="1"/>
      <c r="L51" s="9">
        <v>2250</v>
      </c>
      <c r="M51" s="1"/>
    </row>
    <row r="52" spans="1:13" ht="12.75">
      <c r="A52" s="3"/>
      <c r="B52" s="2"/>
      <c r="C52" s="4"/>
      <c r="D52" s="2"/>
      <c r="E52" s="2"/>
      <c r="F52" s="2"/>
      <c r="G52" s="5"/>
      <c r="H52" s="2"/>
      <c r="I52" s="2"/>
      <c r="J52" s="2"/>
      <c r="K52" s="1"/>
      <c r="L52" s="1"/>
      <c r="M52" s="1"/>
    </row>
    <row r="53" spans="1:13" ht="15">
      <c r="A53" s="24" t="s">
        <v>150</v>
      </c>
      <c r="B53" s="2"/>
      <c r="C53" s="4"/>
      <c r="D53" s="2"/>
      <c r="E53" s="2"/>
      <c r="F53" s="2"/>
      <c r="G53" s="5"/>
      <c r="H53" s="2"/>
      <c r="I53" s="2"/>
      <c r="J53" s="2"/>
      <c r="K53" s="1"/>
      <c r="L53" s="3">
        <f>SUM(L22:L51)</f>
        <v>1810852</v>
      </c>
      <c r="M53" s="1"/>
    </row>
    <row r="54" spans="1:13" ht="12.75">
      <c r="A54" s="1"/>
      <c r="B54" s="2"/>
      <c r="C54" s="4"/>
      <c r="D54" s="2"/>
      <c r="E54" s="2"/>
      <c r="F54" s="2"/>
      <c r="G54" s="5"/>
      <c r="H54" s="2"/>
      <c r="I54" s="2"/>
      <c r="J54" s="2"/>
      <c r="K54" s="1"/>
      <c r="L54" s="1"/>
      <c r="M54" s="1"/>
    </row>
    <row r="55" spans="1:13" ht="12.75">
      <c r="A55" s="1" t="s">
        <v>371</v>
      </c>
      <c r="B55" s="1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</row>
    <row r="56" spans="1:13" ht="12.75">
      <c r="A56" s="1"/>
      <c r="B56" s="1" t="s">
        <v>372</v>
      </c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</row>
    <row r="57" spans="1:13" ht="12.75">
      <c r="A57" s="1" t="s">
        <v>513</v>
      </c>
      <c r="B57" s="1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</row>
    <row r="58" spans="1:13" ht="12.75">
      <c r="A58" s="1" t="s">
        <v>42</v>
      </c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</row>
    <row r="59" spans="1:13" ht="12.75">
      <c r="A59" s="1" t="s">
        <v>506</v>
      </c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</row>
  </sheetData>
  <sheetProtection/>
  <mergeCells count="3">
    <mergeCell ref="A1:M1"/>
    <mergeCell ref="A2:M2"/>
    <mergeCell ref="A3:M3"/>
  </mergeCells>
  <printOptions/>
  <pageMargins left="1.141732283464567" right="0.7480314960629921" top="0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9">
      <selection activeCell="A58" sqref="A58:IV58"/>
    </sheetView>
  </sheetViews>
  <sheetFormatPr defaultColWidth="9.140625" defaultRowHeight="12.75"/>
  <cols>
    <col min="2" max="2" width="9.28125" style="0" bestFit="1" customWidth="1"/>
    <col min="5" max="5" width="4.421875" style="0" customWidth="1"/>
    <col min="6" max="6" width="3.00390625" style="0" customWidth="1"/>
    <col min="7" max="7" width="4.28125" style="0" customWidth="1"/>
    <col min="8" max="8" width="6.8515625" style="0" customWidth="1"/>
    <col min="9" max="9" width="4.57421875" style="0" customWidth="1"/>
    <col min="10" max="10" width="5.140625" style="0" customWidth="1"/>
    <col min="11" max="11" width="13.140625" style="0" customWidth="1"/>
    <col min="12" max="12" width="14.00390625" style="0" customWidth="1"/>
  </cols>
  <sheetData>
    <row r="1" spans="1:13" ht="15">
      <c r="A1" s="203">
        <f>CONCATENATE('40X6İŞL'!A1:L1)</f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9"/>
    </row>
    <row r="2" spans="1:13" ht="15">
      <c r="A2" s="203" t="s">
        <v>406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9"/>
    </row>
    <row r="3" spans="1:13" ht="15">
      <c r="A3" s="203" t="s">
        <v>702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19"/>
    </row>
    <row r="4" spans="1:13" ht="9" customHeight="1">
      <c r="A4" s="1"/>
      <c r="B4" s="1"/>
      <c r="C4" s="7"/>
      <c r="D4" s="1"/>
      <c r="E4" s="1"/>
      <c r="F4" s="1"/>
      <c r="G4" s="8"/>
      <c r="H4" s="1"/>
      <c r="I4" s="1"/>
      <c r="J4" s="1"/>
      <c r="K4" s="26"/>
      <c r="L4" s="26"/>
      <c r="M4" s="1"/>
    </row>
    <row r="5" spans="1:13" ht="12.75">
      <c r="A5" s="3" t="s">
        <v>176</v>
      </c>
      <c r="B5" s="1"/>
      <c r="C5" s="7"/>
      <c r="D5" s="1"/>
      <c r="E5" s="1"/>
      <c r="F5" s="1"/>
      <c r="G5" s="8"/>
      <c r="H5" s="1"/>
      <c r="I5" s="1"/>
      <c r="J5" s="1"/>
      <c r="K5" s="1"/>
      <c r="L5" s="43">
        <f>SUM(K6:K10)</f>
        <v>78537.5</v>
      </c>
      <c r="M5" s="1"/>
    </row>
    <row r="6" spans="1:13" ht="12.75">
      <c r="A6" s="1"/>
      <c r="B6" s="1"/>
      <c r="C6" s="7"/>
      <c r="D6" s="1"/>
      <c r="E6" s="1"/>
      <c r="F6" s="1"/>
      <c r="G6" s="8"/>
      <c r="H6" s="1"/>
      <c r="I6" s="1"/>
      <c r="J6" s="1"/>
      <c r="K6" s="1">
        <f>E8*B8</f>
        <v>2537.5</v>
      </c>
      <c r="L6" s="43"/>
      <c r="M6" s="1"/>
    </row>
    <row r="7" spans="1:13" ht="12.75">
      <c r="A7" s="1" t="s">
        <v>209</v>
      </c>
      <c r="B7" s="1" t="s">
        <v>145</v>
      </c>
      <c r="C7" s="7"/>
      <c r="D7" s="1"/>
      <c r="E7" s="1"/>
      <c r="F7" s="1"/>
      <c r="G7" s="8"/>
      <c r="H7" s="1"/>
      <c r="I7" s="1"/>
      <c r="J7" s="1"/>
      <c r="K7" s="1"/>
      <c r="L7" s="43"/>
      <c r="M7" s="1"/>
    </row>
    <row r="8" spans="1:13" ht="12.75">
      <c r="A8" s="1"/>
      <c r="B8" s="9">
        <v>7.25</v>
      </c>
      <c r="C8" s="7" t="s">
        <v>204</v>
      </c>
      <c r="D8" s="1" t="s">
        <v>193</v>
      </c>
      <c r="E8" s="101">
        <v>350</v>
      </c>
      <c r="F8" s="1" t="s">
        <v>205</v>
      </c>
      <c r="G8" s="8" t="s">
        <v>191</v>
      </c>
      <c r="H8" s="1"/>
      <c r="I8" s="1"/>
      <c r="J8" s="1"/>
      <c r="K8" s="1"/>
      <c r="L8" s="43"/>
      <c r="M8" s="1"/>
    </row>
    <row r="9" spans="1:13" ht="12.75">
      <c r="A9" s="1"/>
      <c r="B9" s="1"/>
      <c r="C9" s="7"/>
      <c r="D9" s="1"/>
      <c r="E9" s="67"/>
      <c r="F9" s="1"/>
      <c r="G9" s="8"/>
      <c r="H9" s="1"/>
      <c r="I9" s="1"/>
      <c r="J9" s="1"/>
      <c r="K9" s="1"/>
      <c r="L9" s="43"/>
      <c r="M9" s="1"/>
    </row>
    <row r="10" spans="1:13" ht="12.75">
      <c r="A10" s="1" t="s">
        <v>210</v>
      </c>
      <c r="B10" s="1" t="s">
        <v>258</v>
      </c>
      <c r="C10" s="7"/>
      <c r="D10" s="1"/>
      <c r="E10" s="67"/>
      <c r="F10" s="1"/>
      <c r="G10" s="8"/>
      <c r="H10" s="1"/>
      <c r="I10" s="1"/>
      <c r="J10" s="1"/>
      <c r="K10" s="1">
        <f>H11*E11*B11</f>
        <v>76000</v>
      </c>
      <c r="L10" s="43"/>
      <c r="M10" s="1"/>
    </row>
    <row r="11" spans="1:13" ht="12.75">
      <c r="A11" s="1"/>
      <c r="B11" s="9">
        <v>4.75</v>
      </c>
      <c r="C11" s="7" t="s">
        <v>204</v>
      </c>
      <c r="D11" s="1" t="s">
        <v>193</v>
      </c>
      <c r="E11" s="67">
        <v>40</v>
      </c>
      <c r="F11" s="7" t="s">
        <v>194</v>
      </c>
      <c r="G11" s="8" t="s">
        <v>193</v>
      </c>
      <c r="H11" s="67">
        <v>400</v>
      </c>
      <c r="I11" s="1" t="s">
        <v>205</v>
      </c>
      <c r="J11" s="1" t="s">
        <v>191</v>
      </c>
      <c r="K11" s="1"/>
      <c r="L11" s="43"/>
      <c r="M11" s="1"/>
    </row>
    <row r="12" spans="1:13" ht="12.75">
      <c r="A12" s="3" t="s">
        <v>177</v>
      </c>
      <c r="B12" s="1"/>
      <c r="C12" s="7"/>
      <c r="D12" s="1"/>
      <c r="E12" s="67"/>
      <c r="F12" s="1"/>
      <c r="G12" s="8"/>
      <c r="H12" s="1"/>
      <c r="I12" s="1"/>
      <c r="J12" s="1"/>
      <c r="K12" s="1"/>
      <c r="L12" s="43">
        <f>SUM(K13:K16)</f>
        <v>2313829.1399999997</v>
      </c>
      <c r="M12" s="1"/>
    </row>
    <row r="13" spans="1:13" ht="12.75">
      <c r="A13" s="1" t="s">
        <v>178</v>
      </c>
      <c r="B13" s="1"/>
      <c r="C13" s="7"/>
      <c r="D13" s="1"/>
      <c r="E13" s="67"/>
      <c r="F13" s="1"/>
      <c r="G13" s="8"/>
      <c r="H13" s="1"/>
      <c r="I13" s="1"/>
      <c r="J13" s="1"/>
      <c r="K13" s="9">
        <v>136284.24</v>
      </c>
      <c r="L13" s="1"/>
      <c r="M13" s="1"/>
    </row>
    <row r="14" spans="1:13" ht="12.75">
      <c r="A14" s="1" t="s">
        <v>504</v>
      </c>
      <c r="B14" s="1"/>
      <c r="C14" s="7"/>
      <c r="D14" s="1"/>
      <c r="E14" s="67"/>
      <c r="F14" s="1"/>
      <c r="G14" s="8"/>
      <c r="H14" s="1"/>
      <c r="I14" s="1"/>
      <c r="J14" s="1"/>
      <c r="K14" s="1">
        <f>E15*B15</f>
        <v>2164465.6</v>
      </c>
      <c r="L14" s="43"/>
      <c r="M14" s="1"/>
    </row>
    <row r="15" spans="1:14" ht="12.75">
      <c r="A15" s="1"/>
      <c r="B15" s="23">
        <v>54111.64</v>
      </c>
      <c r="C15" s="7" t="s">
        <v>86</v>
      </c>
      <c r="D15" s="1" t="s">
        <v>193</v>
      </c>
      <c r="E15" s="67">
        <v>40</v>
      </c>
      <c r="F15" s="7" t="s">
        <v>194</v>
      </c>
      <c r="G15" s="8"/>
      <c r="H15" s="1"/>
      <c r="I15" s="1"/>
      <c r="J15" s="1"/>
      <c r="K15" s="1"/>
      <c r="L15" s="43"/>
      <c r="M15" s="1"/>
      <c r="N15" t="s">
        <v>191</v>
      </c>
    </row>
    <row r="16" spans="1:13" ht="12.75">
      <c r="A16" s="1" t="s">
        <v>180</v>
      </c>
      <c r="B16" s="1"/>
      <c r="C16" s="7"/>
      <c r="D16" s="1"/>
      <c r="E16" s="67"/>
      <c r="F16" s="1"/>
      <c r="G16" s="8"/>
      <c r="H16" s="1"/>
      <c r="I16" s="1"/>
      <c r="J16" s="1"/>
      <c r="K16" s="9">
        <v>13079.3</v>
      </c>
      <c r="L16" s="43"/>
      <c r="M16" s="1"/>
    </row>
    <row r="17" spans="1:13" ht="5.25" customHeight="1">
      <c r="A17" s="1"/>
      <c r="B17" s="1"/>
      <c r="C17" s="7"/>
      <c r="D17" s="1"/>
      <c r="E17" s="67"/>
      <c r="F17" s="1"/>
      <c r="G17" s="8"/>
      <c r="H17" s="1"/>
      <c r="I17" s="1"/>
      <c r="J17" s="1"/>
      <c r="K17" s="1"/>
      <c r="L17" s="43"/>
      <c r="M17" s="1"/>
    </row>
    <row r="18" spans="1:13" ht="12.75">
      <c r="A18" s="3" t="s">
        <v>181</v>
      </c>
      <c r="B18" s="1"/>
      <c r="C18" s="7"/>
      <c r="D18" s="1"/>
      <c r="E18" s="67"/>
      <c r="F18" s="1"/>
      <c r="G18" s="8"/>
      <c r="H18" s="1"/>
      <c r="I18" s="1"/>
      <c r="J18" s="1"/>
      <c r="K18" s="1"/>
      <c r="L18" s="43">
        <f>SUM(K19:K21)</f>
        <v>92791.92</v>
      </c>
      <c r="M18" s="1"/>
    </row>
    <row r="19" spans="1:13" ht="12.75">
      <c r="A19" s="1" t="s">
        <v>182</v>
      </c>
      <c r="B19" s="1"/>
      <c r="C19" s="7"/>
      <c r="D19" s="1"/>
      <c r="E19" s="67"/>
      <c r="F19" s="1"/>
      <c r="G19" s="8"/>
      <c r="H19" s="1"/>
      <c r="I19" s="1"/>
      <c r="J19" s="1"/>
      <c r="K19" s="9">
        <v>2694.88</v>
      </c>
      <c r="L19" s="43"/>
      <c r="M19" s="1"/>
    </row>
    <row r="20" spans="1:13" ht="12.75">
      <c r="A20" s="1" t="s">
        <v>341</v>
      </c>
      <c r="B20" s="1"/>
      <c r="C20" s="7"/>
      <c r="D20" s="1"/>
      <c r="E20" s="67"/>
      <c r="F20" s="1"/>
      <c r="G20" s="8"/>
      <c r="H20" s="1"/>
      <c r="I20" s="1"/>
      <c r="J20" s="1"/>
      <c r="K20" s="9">
        <v>2055.04</v>
      </c>
      <c r="L20" s="43"/>
      <c r="M20" s="1"/>
    </row>
    <row r="21" spans="1:13" ht="12.75">
      <c r="A21" s="1" t="s">
        <v>196</v>
      </c>
      <c r="B21" s="1"/>
      <c r="C21" s="7"/>
      <c r="D21" s="1"/>
      <c r="E21" s="67"/>
      <c r="F21" s="1"/>
      <c r="G21" s="8"/>
      <c r="H21" s="1"/>
      <c r="I21" s="1"/>
      <c r="J21" s="1"/>
      <c r="K21" s="1">
        <f>E22*B22</f>
        <v>88042</v>
      </c>
      <c r="L21" s="44"/>
      <c r="M21" s="1"/>
    </row>
    <row r="22" spans="1:13" ht="12.75">
      <c r="A22" s="1"/>
      <c r="B22" s="45">
        <v>2201.05</v>
      </c>
      <c r="C22" s="7" t="s">
        <v>86</v>
      </c>
      <c r="D22" s="1" t="s">
        <v>193</v>
      </c>
      <c r="E22" s="67">
        <v>40</v>
      </c>
      <c r="F22" s="7" t="s">
        <v>194</v>
      </c>
      <c r="G22" s="8" t="s">
        <v>328</v>
      </c>
      <c r="H22" s="1"/>
      <c r="I22" s="1"/>
      <c r="J22" s="1"/>
      <c r="K22" s="1"/>
      <c r="L22" s="44"/>
      <c r="M22" s="1"/>
    </row>
    <row r="23" spans="1:13" ht="12.75">
      <c r="A23" s="3" t="s">
        <v>197</v>
      </c>
      <c r="B23" s="1"/>
      <c r="C23" s="7"/>
      <c r="D23" s="1"/>
      <c r="E23" s="1"/>
      <c r="F23" s="1"/>
      <c r="G23" s="8"/>
      <c r="H23" s="1"/>
      <c r="I23" s="1"/>
      <c r="J23" s="1"/>
      <c r="K23" s="1"/>
      <c r="L23" s="1">
        <f>K24+K26+K27+K29+K31+K32+K33+K35</f>
        <v>159059.4</v>
      </c>
      <c r="M23" s="1"/>
    </row>
    <row r="24" spans="1:13" ht="12.75">
      <c r="A24" s="1" t="s">
        <v>523</v>
      </c>
      <c r="B24" s="1"/>
      <c r="C24" s="7"/>
      <c r="D24" s="1"/>
      <c r="E24" s="1"/>
      <c r="F24" s="1"/>
      <c r="G24" s="8"/>
      <c r="H24" s="1"/>
      <c r="I24" s="1"/>
      <c r="J24" s="1"/>
      <c r="K24" s="1">
        <f>(B25*D25)</f>
        <v>51500</v>
      </c>
      <c r="L24" s="1"/>
      <c r="M24" s="1"/>
    </row>
    <row r="25" spans="1:15" ht="12.75">
      <c r="A25" s="147" t="s">
        <v>191</v>
      </c>
      <c r="B25" s="137">
        <v>51500</v>
      </c>
      <c r="C25" s="150" t="s">
        <v>222</v>
      </c>
      <c r="D25" s="151">
        <v>1</v>
      </c>
      <c r="E25" s="137" t="s">
        <v>192</v>
      </c>
      <c r="F25" s="137" t="s">
        <v>532</v>
      </c>
      <c r="G25" s="152"/>
      <c r="H25" s="147"/>
      <c r="I25" s="1"/>
      <c r="J25" s="1"/>
      <c r="K25" s="9"/>
      <c r="L25" s="44"/>
      <c r="M25" s="1"/>
      <c r="O25" t="s">
        <v>191</v>
      </c>
    </row>
    <row r="26" spans="1:13" ht="12.75">
      <c r="A26" s="1" t="s">
        <v>208</v>
      </c>
      <c r="B26" s="1" t="s">
        <v>138</v>
      </c>
      <c r="C26" s="7"/>
      <c r="D26" s="1"/>
      <c r="E26" s="1"/>
      <c r="F26" s="1"/>
      <c r="G26" s="8"/>
      <c r="H26" s="1"/>
      <c r="I26" s="1"/>
      <c r="J26" s="1"/>
      <c r="K26" s="9">
        <v>1950</v>
      </c>
      <c r="L26" s="44"/>
      <c r="M26" s="1"/>
    </row>
    <row r="27" spans="1:13" ht="12.75">
      <c r="A27" s="1" t="s">
        <v>206</v>
      </c>
      <c r="B27" s="1" t="s">
        <v>207</v>
      </c>
      <c r="C27" s="7"/>
      <c r="D27" s="1"/>
      <c r="E27" s="1"/>
      <c r="F27" s="1"/>
      <c r="G27" s="8"/>
      <c r="H27" s="1"/>
      <c r="I27" s="1"/>
      <c r="J27" s="1"/>
      <c r="K27" s="6">
        <f>E28*B28</f>
        <v>3750</v>
      </c>
      <c r="L27" s="44"/>
      <c r="M27" s="1"/>
    </row>
    <row r="28" spans="1:13" ht="12.75">
      <c r="A28" s="1"/>
      <c r="B28" s="46">
        <v>1250</v>
      </c>
      <c r="C28" s="7" t="s">
        <v>86</v>
      </c>
      <c r="D28" s="1" t="s">
        <v>193</v>
      </c>
      <c r="E28" s="102">
        <v>3</v>
      </c>
      <c r="F28" s="7" t="s">
        <v>194</v>
      </c>
      <c r="G28" s="8" t="s">
        <v>328</v>
      </c>
      <c r="H28" s="1"/>
      <c r="I28" s="1" t="s">
        <v>191</v>
      </c>
      <c r="J28" s="1"/>
      <c r="K28" s="1"/>
      <c r="L28" s="44"/>
      <c r="M28" s="1"/>
    </row>
    <row r="29" spans="1:13" ht="12.75">
      <c r="A29" s="1" t="s">
        <v>198</v>
      </c>
      <c r="B29" s="1"/>
      <c r="C29" s="7"/>
      <c r="D29" s="1"/>
      <c r="E29" s="67"/>
      <c r="F29" s="1"/>
      <c r="G29" s="8"/>
      <c r="H29" s="1"/>
      <c r="I29" s="1"/>
      <c r="J29" s="1"/>
      <c r="K29" s="1">
        <f>E30*B30</f>
        <v>500</v>
      </c>
      <c r="L29" s="44"/>
      <c r="M29" s="1"/>
    </row>
    <row r="30" spans="1:13" ht="12.75">
      <c r="A30" s="1"/>
      <c r="B30" s="9">
        <v>250</v>
      </c>
      <c r="C30" s="7" t="s">
        <v>86</v>
      </c>
      <c r="D30" s="1" t="s">
        <v>193</v>
      </c>
      <c r="E30" s="102">
        <v>2</v>
      </c>
      <c r="F30" s="7" t="s">
        <v>194</v>
      </c>
      <c r="G30" s="8" t="s">
        <v>328</v>
      </c>
      <c r="H30" s="1" t="s">
        <v>191</v>
      </c>
      <c r="I30" s="1"/>
      <c r="J30" s="1"/>
      <c r="K30" s="1"/>
      <c r="L30" s="44"/>
      <c r="M30" s="1"/>
    </row>
    <row r="31" spans="1:13" ht="12.75">
      <c r="A31" s="1" t="s">
        <v>570</v>
      </c>
      <c r="B31" s="1"/>
      <c r="C31" s="7"/>
      <c r="D31" s="1"/>
      <c r="E31" s="67"/>
      <c r="F31" s="1"/>
      <c r="G31" s="8"/>
      <c r="H31" s="1"/>
      <c r="I31" s="1"/>
      <c r="J31" s="1"/>
      <c r="K31" s="9">
        <v>39000</v>
      </c>
      <c r="L31" s="44"/>
      <c r="M31" s="1"/>
    </row>
    <row r="32" spans="1:13" ht="12.75">
      <c r="A32" s="1" t="s">
        <v>161</v>
      </c>
      <c r="B32" s="1"/>
      <c r="C32" s="7"/>
      <c r="D32" s="1"/>
      <c r="E32" s="67"/>
      <c r="F32" s="1"/>
      <c r="G32" s="8"/>
      <c r="H32" s="1"/>
      <c r="I32" s="1"/>
      <c r="J32" s="1"/>
      <c r="K32" s="9">
        <v>2500</v>
      </c>
      <c r="L32" s="44"/>
      <c r="M32" s="1"/>
    </row>
    <row r="33" spans="1:13" ht="12.75">
      <c r="A33" s="1" t="s">
        <v>576</v>
      </c>
      <c r="B33" s="1"/>
      <c r="C33" s="7"/>
      <c r="D33" s="1"/>
      <c r="E33" s="67"/>
      <c r="F33" s="1"/>
      <c r="G33" s="8"/>
      <c r="H33" s="1"/>
      <c r="I33" s="1"/>
      <c r="J33" s="1"/>
      <c r="K33" s="65">
        <f>B34*E34</f>
        <v>40000</v>
      </c>
      <c r="L33" s="44"/>
      <c r="M33" s="1"/>
    </row>
    <row r="34" spans="1:13" ht="12.75">
      <c r="A34" s="1"/>
      <c r="B34" s="45">
        <v>1000</v>
      </c>
      <c r="C34" s="7" t="s">
        <v>86</v>
      </c>
      <c r="D34" s="1" t="s">
        <v>193</v>
      </c>
      <c r="E34" s="67">
        <v>40</v>
      </c>
      <c r="F34" s="7" t="s">
        <v>194</v>
      </c>
      <c r="G34" s="8" t="s">
        <v>328</v>
      </c>
      <c r="H34" s="1"/>
      <c r="I34" s="1"/>
      <c r="J34" s="1"/>
      <c r="K34" s="1"/>
      <c r="L34" s="44"/>
      <c r="M34" s="1"/>
    </row>
    <row r="35" spans="1:12" s="1" customFormat="1" ht="12.75">
      <c r="A35" s="1" t="s">
        <v>522</v>
      </c>
      <c r="C35" s="7"/>
      <c r="E35" s="67"/>
      <c r="G35" s="8"/>
      <c r="K35" s="56">
        <v>19859.4</v>
      </c>
      <c r="L35" s="44"/>
    </row>
    <row r="36" spans="3:12" s="1" customFormat="1" ht="6.75" customHeight="1">
      <c r="C36" s="7"/>
      <c r="E36" s="67"/>
      <c r="G36" s="8"/>
      <c r="L36" s="44"/>
    </row>
    <row r="37" spans="1:13" ht="12.75">
      <c r="A37" s="3" t="s">
        <v>203</v>
      </c>
      <c r="B37" s="1"/>
      <c r="C37" s="7"/>
      <c r="D37" s="1"/>
      <c r="E37" s="67"/>
      <c r="F37" s="1"/>
      <c r="G37" s="8"/>
      <c r="H37" s="1"/>
      <c r="I37" s="1"/>
      <c r="J37" s="1"/>
      <c r="K37" s="1"/>
      <c r="L37" s="47">
        <v>64000</v>
      </c>
      <c r="M37" s="1"/>
    </row>
    <row r="38" spans="1:13" ht="4.5" customHeight="1">
      <c r="A38" s="3"/>
      <c r="B38" s="1"/>
      <c r="C38" s="7"/>
      <c r="D38" s="1"/>
      <c r="E38" s="67"/>
      <c r="F38" s="1"/>
      <c r="G38" s="8"/>
      <c r="H38" s="1"/>
      <c r="I38" s="1"/>
      <c r="J38" s="1"/>
      <c r="K38" s="1"/>
      <c r="L38" s="47"/>
      <c r="M38" s="1"/>
    </row>
    <row r="39" spans="1:13" ht="12.75">
      <c r="A39" s="3" t="s">
        <v>199</v>
      </c>
      <c r="B39" s="1"/>
      <c r="C39" s="7"/>
      <c r="D39" s="1"/>
      <c r="E39" s="67"/>
      <c r="F39" s="1"/>
      <c r="G39" s="8"/>
      <c r="H39" s="1"/>
      <c r="I39" s="1"/>
      <c r="J39" s="1"/>
      <c r="K39" s="1"/>
      <c r="L39" s="43">
        <f>E41*B41</f>
        <v>1200000</v>
      </c>
      <c r="M39" s="1"/>
    </row>
    <row r="40" spans="1:13" ht="12.75">
      <c r="A40" s="1" t="s">
        <v>200</v>
      </c>
      <c r="B40" s="1"/>
      <c r="C40" s="7"/>
      <c r="D40" s="1"/>
      <c r="E40" s="67"/>
      <c r="F40" s="1"/>
      <c r="G40" s="8"/>
      <c r="H40" s="1"/>
      <c r="I40" s="1"/>
      <c r="J40" s="1"/>
      <c r="K40" s="1"/>
      <c r="L40" s="44"/>
      <c r="M40" s="1"/>
    </row>
    <row r="41" spans="1:13" ht="12.75">
      <c r="A41" s="1"/>
      <c r="B41" s="9">
        <v>5000</v>
      </c>
      <c r="C41" s="7" t="s">
        <v>86</v>
      </c>
      <c r="D41" s="1" t="s">
        <v>193</v>
      </c>
      <c r="E41" s="67">
        <v>240</v>
      </c>
      <c r="F41" s="48" t="s">
        <v>194</v>
      </c>
      <c r="G41" s="8" t="s">
        <v>328</v>
      </c>
      <c r="H41" s="1" t="s">
        <v>191</v>
      </c>
      <c r="I41" s="1"/>
      <c r="J41" s="1"/>
      <c r="K41" s="1"/>
      <c r="L41" s="44"/>
      <c r="M41" s="1"/>
    </row>
    <row r="42" spans="1:13" ht="5.25" customHeight="1">
      <c r="A42" s="1"/>
      <c r="B42" s="9"/>
      <c r="C42" s="7"/>
      <c r="D42" s="1"/>
      <c r="E42" s="1"/>
      <c r="F42" s="48"/>
      <c r="G42" s="8"/>
      <c r="H42" s="1"/>
      <c r="I42" s="1"/>
      <c r="J42" s="1"/>
      <c r="K42" s="1"/>
      <c r="L42" s="44"/>
      <c r="M42" s="1"/>
    </row>
    <row r="43" spans="1:13" ht="12.75">
      <c r="A43" s="3" t="s">
        <v>507</v>
      </c>
      <c r="B43" s="1"/>
      <c r="C43" s="7"/>
      <c r="D43" s="1"/>
      <c r="E43" s="1"/>
      <c r="F43" s="1"/>
      <c r="G43" s="8"/>
      <c r="H43" s="1"/>
      <c r="I43" s="1"/>
      <c r="J43" s="1"/>
      <c r="K43" s="1"/>
      <c r="L43" s="43">
        <v>0</v>
      </c>
      <c r="M43" s="1"/>
    </row>
    <row r="44" spans="1:13" ht="12.75">
      <c r="A44" s="3" t="s">
        <v>201</v>
      </c>
      <c r="B44" s="1"/>
      <c r="C44" s="7"/>
      <c r="D44" s="1"/>
      <c r="E44" s="1"/>
      <c r="F44" s="1"/>
      <c r="G44" s="8"/>
      <c r="H44" s="1"/>
      <c r="I44" s="1"/>
      <c r="J44" s="1"/>
      <c r="K44" s="1"/>
      <c r="L44" s="43">
        <f>(L43+L37+L39+L23+L18+L12+L5)*0.01</f>
        <v>39082.179599999996</v>
      </c>
      <c r="M44" s="1"/>
    </row>
    <row r="45" spans="1:13" ht="12.75">
      <c r="A45" s="3" t="s">
        <v>202</v>
      </c>
      <c r="B45" s="1"/>
      <c r="C45" s="7"/>
      <c r="D45" s="1"/>
      <c r="E45" s="1"/>
      <c r="F45" s="1"/>
      <c r="G45" s="8"/>
      <c r="H45" s="1"/>
      <c r="I45" s="1"/>
      <c r="J45" s="1"/>
      <c r="K45" s="1"/>
      <c r="L45" s="43">
        <f>(L44+L43+L35+L23+L18+L12+L37+L39+L5)*0.01</f>
        <v>39473.00139599999</v>
      </c>
      <c r="M45" s="1"/>
    </row>
    <row r="46" spans="1:13" ht="12.75">
      <c r="A46" s="1" t="s">
        <v>183</v>
      </c>
      <c r="B46" s="1"/>
      <c r="C46" s="7"/>
      <c r="D46" s="1"/>
      <c r="E46" s="1"/>
      <c r="F46" s="1"/>
      <c r="G46" s="8"/>
      <c r="H46" s="1"/>
      <c r="I46" s="1"/>
      <c r="J46" s="1"/>
      <c r="K46" s="1"/>
      <c r="L46" s="43">
        <f>SUM(L5:L45)</f>
        <v>3986773.1409959993</v>
      </c>
      <c r="M46" s="1"/>
    </row>
    <row r="47" spans="1:13" ht="12.75">
      <c r="A47" s="1" t="s">
        <v>184</v>
      </c>
      <c r="B47" s="1"/>
      <c r="C47" s="7"/>
      <c r="D47" s="1"/>
      <c r="E47" s="1"/>
      <c r="F47" s="1"/>
      <c r="G47" s="8"/>
      <c r="H47" s="1"/>
      <c r="I47" s="1"/>
      <c r="J47" s="1"/>
      <c r="K47" s="43"/>
      <c r="L47" s="43">
        <f>'40X6İŞL'!L17</f>
        <v>1426705.2</v>
      </c>
      <c r="M47" s="1"/>
    </row>
    <row r="48" spans="1:13" ht="15">
      <c r="A48" s="24" t="s">
        <v>185</v>
      </c>
      <c r="B48" s="1"/>
      <c r="C48" s="7"/>
      <c r="D48" s="1"/>
      <c r="E48" s="1"/>
      <c r="F48" s="1"/>
      <c r="G48" s="8"/>
      <c r="H48" s="1"/>
      <c r="I48" s="1"/>
      <c r="J48" s="1"/>
      <c r="K48" s="1"/>
      <c r="L48" s="43">
        <f>SUM(L46:L47)</f>
        <v>5413478.340995999</v>
      </c>
      <c r="M48" s="1"/>
    </row>
    <row r="49" spans="1:13" ht="12.75">
      <c r="A49" s="1"/>
      <c r="B49" s="1"/>
      <c r="C49" s="7"/>
      <c r="D49" s="1"/>
      <c r="E49" s="1"/>
      <c r="F49" s="1"/>
      <c r="G49" s="8"/>
      <c r="H49" s="1"/>
      <c r="I49" s="1"/>
      <c r="J49" s="1"/>
      <c r="K49" s="1"/>
      <c r="L49" s="1"/>
      <c r="M49" s="1"/>
    </row>
    <row r="50" spans="1:13" ht="12.75">
      <c r="A50" s="1" t="s">
        <v>22</v>
      </c>
      <c r="B50" s="1"/>
      <c r="C50" s="7"/>
      <c r="D50" s="1"/>
      <c r="E50" s="1"/>
      <c r="F50" s="1"/>
      <c r="G50" s="8"/>
      <c r="H50" s="1"/>
      <c r="I50" s="1"/>
      <c r="J50" s="1"/>
      <c r="K50" s="1"/>
      <c r="L50" s="1"/>
      <c r="M50" s="1"/>
    </row>
    <row r="51" spans="1:13" ht="4.5" customHeight="1">
      <c r="A51" s="1"/>
      <c r="B51" s="1"/>
      <c r="C51" s="7"/>
      <c r="D51" s="1"/>
      <c r="E51" s="1"/>
      <c r="F51" s="1"/>
      <c r="G51" s="8"/>
      <c r="H51" s="1"/>
      <c r="I51" s="1"/>
      <c r="J51" s="1"/>
      <c r="K51" s="1"/>
      <c r="L51" s="1"/>
      <c r="M51" s="1"/>
    </row>
    <row r="52" spans="1:14" s="121" customFormat="1" ht="12.75">
      <c r="A52" s="96" t="s">
        <v>718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s="121" customFormat="1" ht="12.75">
      <c r="A53" s="96" t="s">
        <v>719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3" ht="4.5" customHeight="1">
      <c r="A54" s="1"/>
      <c r="B54" s="1"/>
      <c r="C54" s="7"/>
      <c r="D54" s="1"/>
      <c r="E54" s="1"/>
      <c r="F54" s="1"/>
      <c r="G54" s="8"/>
      <c r="H54" s="1"/>
      <c r="I54" s="1"/>
      <c r="J54" s="1"/>
      <c r="K54" s="1"/>
      <c r="L54" s="1"/>
      <c r="M54" s="1"/>
    </row>
    <row r="55" spans="1:13" ht="12.75">
      <c r="A55" s="32" t="s">
        <v>603</v>
      </c>
      <c r="B55" s="1"/>
      <c r="C55" s="7"/>
      <c r="D55" s="1"/>
      <c r="E55" s="1"/>
      <c r="F55" s="1"/>
      <c r="G55" s="8"/>
      <c r="H55" s="1"/>
      <c r="I55" s="1"/>
      <c r="J55" s="1"/>
      <c r="K55" s="1"/>
      <c r="L55" s="1"/>
      <c r="M55" s="1"/>
    </row>
    <row r="56" spans="1:13" ht="12.75">
      <c r="A56" s="32" t="s">
        <v>97</v>
      </c>
      <c r="B56" s="1"/>
      <c r="C56" s="7"/>
      <c r="D56" s="1"/>
      <c r="E56" s="1"/>
      <c r="F56" s="1"/>
      <c r="G56" s="8"/>
      <c r="H56" s="1"/>
      <c r="I56" s="1"/>
      <c r="J56" s="1"/>
      <c r="K56" s="1"/>
      <c r="L56" s="1"/>
      <c r="M56" s="1"/>
    </row>
    <row r="57" spans="1:13" ht="12.75">
      <c r="A57" s="32" t="s">
        <v>98</v>
      </c>
      <c r="B57" s="1"/>
      <c r="C57" s="7"/>
      <c r="D57" s="1"/>
      <c r="E57" s="1"/>
      <c r="F57" s="1"/>
      <c r="G57" s="8"/>
      <c r="H57" s="1"/>
      <c r="I57" s="1"/>
      <c r="J57" s="1"/>
      <c r="K57" s="1"/>
      <c r="L57" s="1"/>
      <c r="M57" s="1"/>
    </row>
    <row r="58" spans="1:13" ht="12.75">
      <c r="A58" s="32" t="s">
        <v>723</v>
      </c>
      <c r="B58" s="1"/>
      <c r="C58" s="7"/>
      <c r="D58" s="1"/>
      <c r="E58" s="1"/>
      <c r="F58" s="1"/>
      <c r="G58" s="8"/>
      <c r="H58" s="1"/>
      <c r="I58" s="1"/>
      <c r="J58" s="1"/>
      <c r="K58" s="1"/>
      <c r="L58" s="1"/>
      <c r="M58" s="1"/>
    </row>
    <row r="59" spans="1:13" ht="6" customHeight="1">
      <c r="A59" s="1"/>
      <c r="B59" s="1"/>
      <c r="C59" s="7"/>
      <c r="D59" s="1"/>
      <c r="E59" s="1"/>
      <c r="F59" s="1"/>
      <c r="G59" s="8"/>
      <c r="H59" s="1"/>
      <c r="I59" s="1"/>
      <c r="J59" s="1"/>
      <c r="K59" s="1"/>
      <c r="L59" s="1"/>
      <c r="M59" s="1"/>
    </row>
    <row r="60" spans="1:13" ht="12.75">
      <c r="A60" s="32" t="s">
        <v>601</v>
      </c>
      <c r="B60" s="1"/>
      <c r="C60" s="7"/>
      <c r="D60" s="1"/>
      <c r="E60" s="1"/>
      <c r="F60" s="1"/>
      <c r="G60" s="8"/>
      <c r="H60" s="1"/>
      <c r="I60" s="1"/>
      <c r="J60" s="1"/>
      <c r="K60" s="1"/>
      <c r="L60" s="1"/>
      <c r="M60" s="1"/>
    </row>
    <row r="61" spans="1:13" ht="6.75" customHeight="1">
      <c r="A61" s="1"/>
      <c r="B61" s="1"/>
      <c r="C61" s="7"/>
      <c r="D61" s="1"/>
      <c r="E61" s="1"/>
      <c r="F61" s="1"/>
      <c r="G61" s="8"/>
      <c r="H61" s="1"/>
      <c r="I61" s="1"/>
      <c r="J61" s="1"/>
      <c r="K61" s="1"/>
      <c r="L61" s="1"/>
      <c r="M61" s="1"/>
    </row>
    <row r="62" spans="1:12" s="65" customFormat="1" ht="11.25" customHeight="1">
      <c r="A62" s="142" t="s">
        <v>657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s="65" customFormat="1" ht="12.75">
      <c r="A63" s="142" t="s">
        <v>656</v>
      </c>
      <c r="B63" s="116"/>
      <c r="C63" s="116"/>
      <c r="D63" s="116"/>
      <c r="E63" s="116"/>
      <c r="F63" s="116"/>
      <c r="G63" s="116"/>
      <c r="H63" s="116"/>
      <c r="I63" s="116"/>
      <c r="J63" s="71"/>
      <c r="K63" s="71"/>
      <c r="L63" s="71"/>
    </row>
    <row r="64" spans="1:13" ht="4.5" customHeight="1">
      <c r="A64" s="1"/>
      <c r="B64" s="1"/>
      <c r="C64" s="7"/>
      <c r="D64" s="1"/>
      <c r="E64" s="1"/>
      <c r="F64" s="1"/>
      <c r="G64" s="8"/>
      <c r="H64" s="1"/>
      <c r="I64" s="1"/>
      <c r="J64" s="1"/>
      <c r="K64" s="1"/>
      <c r="L64" s="1"/>
      <c r="M64" s="1"/>
    </row>
    <row r="65" ht="12.75">
      <c r="A65" s="32" t="s">
        <v>602</v>
      </c>
    </row>
    <row r="66" ht="12.75">
      <c r="A66" t="s">
        <v>535</v>
      </c>
    </row>
    <row r="67" ht="4.5" customHeight="1"/>
    <row r="68" spans="1:14" ht="12.75">
      <c r="A68" s="1" t="s">
        <v>577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57" t="s">
        <v>578</v>
      </c>
      <c r="B69" s="7"/>
      <c r="C69" s="1"/>
      <c r="D69" s="1"/>
      <c r="E69" s="1"/>
      <c r="F69" s="8"/>
      <c r="G69" s="1"/>
      <c r="H69" s="1"/>
      <c r="I69" s="1"/>
      <c r="J69" s="1"/>
      <c r="K69" s="1"/>
      <c r="L69" s="1"/>
      <c r="N69" s="1"/>
    </row>
    <row r="70" spans="1:14" ht="12.75">
      <c r="A70" s="57" t="s">
        <v>579</v>
      </c>
      <c r="B70" s="7"/>
      <c r="C70" s="1"/>
      <c r="D70" s="1"/>
      <c r="E70" s="1"/>
      <c r="F70" s="8"/>
      <c r="G70" s="1"/>
      <c r="H70" s="1"/>
      <c r="I70" s="1"/>
      <c r="J70" s="1"/>
      <c r="K70" s="1"/>
      <c r="L70" s="1"/>
      <c r="N70" s="1"/>
    </row>
    <row r="71" ht="3.75" customHeight="1">
      <c r="N71" s="1"/>
    </row>
    <row r="72" spans="1:12" s="1" customFormat="1" ht="12.75">
      <c r="A72" s="1" t="s">
        <v>672</v>
      </c>
      <c r="K72" s="72"/>
      <c r="L72" s="72"/>
    </row>
    <row r="73" spans="1:6" s="1" customFormat="1" ht="12.75">
      <c r="A73" s="1" t="s">
        <v>665</v>
      </c>
      <c r="F73" s="2"/>
    </row>
    <row r="74" spans="1:14" ht="12.7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</row>
    <row r="75" spans="1:13" ht="12.75">
      <c r="A75" s="1"/>
      <c r="B75" s="1"/>
      <c r="C75" s="1"/>
      <c r="D75" s="1"/>
      <c r="E75" s="1"/>
      <c r="F75" s="1"/>
      <c r="G75" s="206"/>
      <c r="H75" s="206"/>
      <c r="I75" s="206"/>
      <c r="J75" s="206"/>
      <c r="K75" s="206"/>
      <c r="L75" s="206"/>
      <c r="M75" s="72"/>
    </row>
    <row r="76" spans="7:13" ht="12.75">
      <c r="G76" s="212"/>
      <c r="H76" s="212"/>
      <c r="I76" s="212"/>
      <c r="J76" s="212"/>
      <c r="K76" s="212"/>
      <c r="L76" s="212"/>
      <c r="M76" s="1"/>
    </row>
    <row r="77" spans="7:12" ht="12.75">
      <c r="G77" s="212"/>
      <c r="H77" s="212"/>
      <c r="I77" s="212"/>
      <c r="J77" s="212"/>
      <c r="K77" s="212"/>
      <c r="L77" s="212"/>
    </row>
    <row r="78" spans="7:12" ht="12.75">
      <c r="G78" s="212"/>
      <c r="H78" s="212"/>
      <c r="I78" s="212"/>
      <c r="J78" s="212"/>
      <c r="K78" s="212"/>
      <c r="L78" s="212"/>
    </row>
    <row r="79" spans="7:12" ht="12.75">
      <c r="G79" s="212"/>
      <c r="H79" s="212"/>
      <c r="I79" s="212"/>
      <c r="J79" s="212"/>
      <c r="K79" s="212"/>
      <c r="L79" s="212"/>
    </row>
    <row r="80" spans="8:12" ht="12.75">
      <c r="H80" s="212"/>
      <c r="I80" s="212"/>
      <c r="J80" s="212"/>
      <c r="K80" s="212"/>
      <c r="L80" s="212"/>
    </row>
    <row r="81" spans="1:12" ht="12.75">
      <c r="A81" s="212"/>
      <c r="B81" s="212"/>
      <c r="D81" s="215"/>
      <c r="E81" s="212"/>
      <c r="F81" s="212"/>
      <c r="G81" s="212"/>
      <c r="H81" s="212"/>
      <c r="I81" s="212"/>
      <c r="J81" s="212"/>
      <c r="K81" s="212"/>
      <c r="L81" s="212"/>
    </row>
    <row r="82" spans="1:12" ht="12.75">
      <c r="A82" s="212"/>
      <c r="B82" s="212"/>
      <c r="C82" s="129"/>
      <c r="D82" s="215"/>
      <c r="E82" s="212"/>
      <c r="F82" s="212"/>
      <c r="G82" s="212"/>
      <c r="H82" s="212"/>
      <c r="I82" s="212"/>
      <c r="J82" s="212"/>
      <c r="K82" s="212"/>
      <c r="L82" s="212"/>
    </row>
    <row r="83" spans="1:12" ht="12.75">
      <c r="A83" s="205"/>
      <c r="B83" s="205"/>
      <c r="C83" s="7"/>
      <c r="D83" s="205"/>
      <c r="E83" s="212"/>
      <c r="F83" s="212"/>
      <c r="G83" s="216"/>
      <c r="H83" s="216"/>
      <c r="I83" s="216"/>
      <c r="J83" s="216"/>
      <c r="K83" s="216"/>
      <c r="L83" s="216"/>
    </row>
  </sheetData>
  <sheetProtection/>
  <mergeCells count="18">
    <mergeCell ref="G79:L79"/>
    <mergeCell ref="A2:L2"/>
    <mergeCell ref="A3:L3"/>
    <mergeCell ref="A1:L1"/>
    <mergeCell ref="G76:L76"/>
    <mergeCell ref="G77:L77"/>
    <mergeCell ref="G78:L78"/>
    <mergeCell ref="G75:L75"/>
    <mergeCell ref="A83:B83"/>
    <mergeCell ref="H80:L80"/>
    <mergeCell ref="A81:B81"/>
    <mergeCell ref="G81:L81"/>
    <mergeCell ref="D83:F83"/>
    <mergeCell ref="D82:F82"/>
    <mergeCell ref="D81:F81"/>
    <mergeCell ref="G83:L83"/>
    <mergeCell ref="A82:B82"/>
    <mergeCell ref="G82:L82"/>
  </mergeCells>
  <printOptions/>
  <pageMargins left="1.1811023622047245" right="0.1968503937007874" top="0.2755905511811024" bottom="0.2755905511811024" header="0.1968503937007874" footer="0.1968503937007874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M10" sqref="M10"/>
    </sheetView>
  </sheetViews>
  <sheetFormatPr defaultColWidth="9.140625" defaultRowHeight="12.75"/>
  <cols>
    <col min="2" max="2" width="12.140625" style="0" customWidth="1"/>
    <col min="4" max="4" width="7.7109375" style="0" customWidth="1"/>
    <col min="5" max="5" width="11.7109375" style="0" customWidth="1"/>
    <col min="6" max="6" width="5.7109375" style="0" customWidth="1"/>
    <col min="7" max="7" width="4.00390625" style="0" customWidth="1"/>
    <col min="8" max="8" width="5.421875" style="0" customWidth="1"/>
    <col min="9" max="9" width="4.00390625" style="0" customWidth="1"/>
    <col min="10" max="10" width="3.140625" style="0" customWidth="1"/>
    <col min="11" max="11" width="11.7109375" style="0" bestFit="1" customWidth="1"/>
    <col min="12" max="12" width="14.7109375" style="0" bestFit="1" customWidth="1"/>
  </cols>
  <sheetData>
    <row r="1" spans="1:12" ht="23.2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60" customFormat="1" ht="15.75">
      <c r="A2" s="214" t="s">
        <v>407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60" customFormat="1" ht="15.75">
      <c r="A3" s="214" t="s">
        <v>682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2.75">
      <c r="A5" s="3" t="s">
        <v>186</v>
      </c>
      <c r="B5" s="2"/>
      <c r="C5" s="4"/>
      <c r="D5" s="2"/>
      <c r="E5" s="2"/>
      <c r="F5" s="2"/>
      <c r="G5" s="5"/>
      <c r="H5" s="2"/>
      <c r="I5" s="2"/>
      <c r="J5" s="2"/>
      <c r="K5" s="1"/>
      <c r="L5" s="3">
        <f>SUM(K6:K8)</f>
        <v>1106305</v>
      </c>
      <c r="M5" s="1"/>
    </row>
    <row r="6" spans="1:13" ht="12.75">
      <c r="A6" s="1" t="s">
        <v>187</v>
      </c>
      <c r="B6" s="2"/>
      <c r="C6" s="4"/>
      <c r="D6" s="2"/>
      <c r="E6" s="2"/>
      <c r="F6" s="2"/>
      <c r="G6" s="5"/>
      <c r="H6" s="2"/>
      <c r="I6" s="2"/>
      <c r="J6" s="2"/>
      <c r="K6" s="1">
        <f>E7*B7</f>
        <v>1102980</v>
      </c>
      <c r="L6" s="3"/>
      <c r="M6" s="1"/>
    </row>
    <row r="7" spans="1:13" ht="12.75">
      <c r="A7" s="1"/>
      <c r="B7" s="6">
        <f>L22</f>
        <v>2205960</v>
      </c>
      <c r="C7" s="7" t="s">
        <v>191</v>
      </c>
      <c r="D7" s="1" t="s">
        <v>193</v>
      </c>
      <c r="E7" s="8">
        <v>0.5</v>
      </c>
      <c r="F7" s="2" t="s">
        <v>328</v>
      </c>
      <c r="G7" s="5"/>
      <c r="H7" s="2"/>
      <c r="I7" s="2"/>
      <c r="J7" s="2"/>
      <c r="K7" s="1"/>
      <c r="L7" s="3"/>
      <c r="M7" s="1"/>
    </row>
    <row r="8" spans="1:13" ht="12.75">
      <c r="A8" s="1" t="s">
        <v>46</v>
      </c>
      <c r="B8" s="2"/>
      <c r="C8" s="4"/>
      <c r="D8" s="2"/>
      <c r="E8" s="2"/>
      <c r="F8" s="2"/>
      <c r="G8" s="5"/>
      <c r="H8" s="2"/>
      <c r="I8" s="2"/>
      <c r="J8" s="2"/>
      <c r="K8" s="1">
        <f>E9*B9</f>
        <v>3325</v>
      </c>
      <c r="L8" s="3"/>
      <c r="M8" s="1"/>
    </row>
    <row r="9" spans="1:13" ht="12.75">
      <c r="A9" s="1"/>
      <c r="B9" s="6">
        <f>L28</f>
        <v>6650</v>
      </c>
      <c r="C9" s="7" t="s">
        <v>191</v>
      </c>
      <c r="D9" s="1" t="s">
        <v>193</v>
      </c>
      <c r="E9" s="8">
        <v>0.5</v>
      </c>
      <c r="F9" s="2" t="s">
        <v>328</v>
      </c>
      <c r="G9" s="5"/>
      <c r="H9" s="2"/>
      <c r="I9" s="2"/>
      <c r="J9" s="2"/>
      <c r="K9" s="1"/>
      <c r="L9" s="3"/>
      <c r="M9" s="1"/>
    </row>
    <row r="10" spans="1:13" ht="12.75">
      <c r="A10" s="1"/>
      <c r="B10" s="9"/>
      <c r="C10" s="7"/>
      <c r="D10" s="1"/>
      <c r="E10" s="8"/>
      <c r="F10" s="2"/>
      <c r="G10" s="5"/>
      <c r="H10" s="2"/>
      <c r="I10" s="2"/>
      <c r="J10" s="2"/>
      <c r="K10" s="1"/>
      <c r="L10" s="3"/>
      <c r="M10" s="1"/>
    </row>
    <row r="11" spans="1:13" ht="12.75">
      <c r="A11" s="3" t="s">
        <v>188</v>
      </c>
      <c r="B11" s="10"/>
      <c r="C11" s="4"/>
      <c r="D11" s="2"/>
      <c r="E11" s="2"/>
      <c r="F11" s="4"/>
      <c r="G11" s="5"/>
      <c r="H11" s="2"/>
      <c r="I11" s="2"/>
      <c r="J11" s="2"/>
      <c r="K11" s="1"/>
      <c r="L11" s="1">
        <f>E12*B12</f>
        <v>82616</v>
      </c>
      <c r="M11" s="1"/>
    </row>
    <row r="12" spans="1:13" ht="12.75">
      <c r="A12" s="1"/>
      <c r="B12" s="6">
        <f>L43+L45+L33+L47+L49+L51</f>
        <v>165232</v>
      </c>
      <c r="C12" s="7" t="s">
        <v>191</v>
      </c>
      <c r="D12" s="1" t="s">
        <v>193</v>
      </c>
      <c r="E12" s="8">
        <v>0.5</v>
      </c>
      <c r="F12" s="2" t="s">
        <v>328</v>
      </c>
      <c r="G12" s="5"/>
      <c r="H12" s="2"/>
      <c r="I12" s="2" t="s">
        <v>172</v>
      </c>
      <c r="J12" s="2"/>
      <c r="K12" s="1"/>
      <c r="L12" s="3"/>
      <c r="M12" s="1"/>
    </row>
    <row r="13" spans="1:13" ht="12.75">
      <c r="A13" s="1"/>
      <c r="B13" s="2"/>
      <c r="C13" s="4"/>
      <c r="D13" s="2"/>
      <c r="E13" s="2"/>
      <c r="F13" s="2"/>
      <c r="G13" s="5"/>
      <c r="H13" s="2"/>
      <c r="I13" s="2"/>
      <c r="J13" s="2"/>
      <c r="K13" s="1"/>
      <c r="L13" s="3"/>
      <c r="M13" s="1"/>
    </row>
    <row r="14" spans="1:13" ht="12.75">
      <c r="A14" s="3" t="s">
        <v>369</v>
      </c>
      <c r="B14" s="2"/>
      <c r="C14" s="4"/>
      <c r="D14" s="2"/>
      <c r="E14" s="2"/>
      <c r="F14" s="2"/>
      <c r="G14" s="5"/>
      <c r="H14" s="2"/>
      <c r="I14" s="2"/>
      <c r="J14" s="2"/>
      <c r="K14" s="1"/>
      <c r="L14" s="1">
        <f>E15*B15</f>
        <v>237784.2</v>
      </c>
      <c r="M14" s="1"/>
    </row>
    <row r="15" spans="1:13" ht="12.75">
      <c r="A15" s="1"/>
      <c r="B15" s="6">
        <f>L53</f>
        <v>2377842</v>
      </c>
      <c r="C15" s="7" t="s">
        <v>191</v>
      </c>
      <c r="D15" s="1" t="s">
        <v>193</v>
      </c>
      <c r="E15" s="8">
        <v>0.1</v>
      </c>
      <c r="F15" s="2" t="s">
        <v>328</v>
      </c>
      <c r="G15" s="5"/>
      <c r="H15" s="2"/>
      <c r="I15" s="2"/>
      <c r="J15" s="2"/>
      <c r="K15" s="1"/>
      <c r="L15" s="3"/>
      <c r="M15" s="1"/>
    </row>
    <row r="16" spans="1:13" ht="12.75">
      <c r="A16" s="1"/>
      <c r="B16" s="9"/>
      <c r="C16" s="7"/>
      <c r="D16" s="1"/>
      <c r="E16" s="8"/>
      <c r="F16" s="2"/>
      <c r="G16" s="5"/>
      <c r="H16" s="2"/>
      <c r="I16" s="2"/>
      <c r="J16" s="2"/>
      <c r="K16" s="1"/>
      <c r="L16" s="3"/>
      <c r="M16" s="1"/>
    </row>
    <row r="17" spans="1:13" ht="15.75">
      <c r="A17" s="11" t="s">
        <v>63</v>
      </c>
      <c r="B17" s="9"/>
      <c r="C17" s="7"/>
      <c r="D17" s="1"/>
      <c r="E17" s="8"/>
      <c r="F17" s="2"/>
      <c r="G17" s="5"/>
      <c r="H17" s="2"/>
      <c r="I17" s="2"/>
      <c r="J17" s="2"/>
      <c r="K17" s="1"/>
      <c r="L17" s="11">
        <f>SUM(L4:L15)</f>
        <v>1426705.2</v>
      </c>
      <c r="M17" s="1"/>
    </row>
    <row r="18" spans="1:13" ht="13.5" thickBot="1">
      <c r="A18" s="12"/>
      <c r="B18" s="13"/>
      <c r="C18" s="14"/>
      <c r="D18" s="13"/>
      <c r="E18" s="13"/>
      <c r="F18" s="13"/>
      <c r="G18" s="15"/>
      <c r="H18" s="13"/>
      <c r="I18" s="13"/>
      <c r="J18" s="13"/>
      <c r="K18" s="16"/>
      <c r="L18" s="17"/>
      <c r="M18" s="1"/>
    </row>
    <row r="19" spans="1:13" ht="12.75">
      <c r="A19" s="1"/>
      <c r="B19" s="2"/>
      <c r="C19" s="4"/>
      <c r="D19" s="2"/>
      <c r="E19" s="2"/>
      <c r="F19" s="2"/>
      <c r="G19" s="5"/>
      <c r="H19" s="2"/>
      <c r="I19" s="2"/>
      <c r="J19" s="2"/>
      <c r="K19" s="9"/>
      <c r="L19" s="3"/>
      <c r="M19" s="1"/>
    </row>
    <row r="20" spans="1:13" ht="15">
      <c r="A20" s="18" t="s">
        <v>382</v>
      </c>
      <c r="B20" s="2"/>
      <c r="C20" s="4"/>
      <c r="D20" s="2"/>
      <c r="E20" s="2"/>
      <c r="F20" s="2"/>
      <c r="G20" s="5"/>
      <c r="H20" s="2"/>
      <c r="I20" s="2"/>
      <c r="J20" s="2"/>
      <c r="K20" s="1"/>
      <c r="L20" s="3"/>
      <c r="M20" s="1"/>
    </row>
    <row r="21" spans="1:13" ht="15">
      <c r="A21" s="18"/>
      <c r="B21" s="2"/>
      <c r="C21" s="4"/>
      <c r="D21" s="2"/>
      <c r="E21" s="2"/>
      <c r="F21" s="2"/>
      <c r="G21" s="5"/>
      <c r="H21" s="2"/>
      <c r="I21" s="2"/>
      <c r="J21" s="2"/>
      <c r="K21" s="1"/>
      <c r="L21" s="3"/>
      <c r="M21" s="1"/>
    </row>
    <row r="22" spans="1:13" ht="12.75">
      <c r="A22" s="3" t="s">
        <v>189</v>
      </c>
      <c r="B22" s="2"/>
      <c r="C22" s="4"/>
      <c r="D22" s="2"/>
      <c r="E22" s="2"/>
      <c r="F22" s="2"/>
      <c r="G22" s="5"/>
      <c r="H22" s="2"/>
      <c r="I22" s="2"/>
      <c r="J22" s="2"/>
      <c r="K22" s="1"/>
      <c r="L22" s="3">
        <f>SUM(K23:K26)</f>
        <v>2205960</v>
      </c>
      <c r="M22" s="1"/>
    </row>
    <row r="23" spans="1:13" ht="12.75">
      <c r="A23" s="1" t="s">
        <v>352</v>
      </c>
      <c r="B23" s="2"/>
      <c r="C23" s="4"/>
      <c r="D23" s="2"/>
      <c r="E23" s="2"/>
      <c r="F23" s="2"/>
      <c r="G23" s="5"/>
      <c r="H23" s="2"/>
      <c r="I23" s="2"/>
      <c r="J23" s="2"/>
      <c r="K23" s="1">
        <f>E24*B24</f>
        <v>1233960</v>
      </c>
      <c r="L23" s="1"/>
      <c r="M23" s="1"/>
    </row>
    <row r="24" spans="1:13" ht="12.75">
      <c r="A24" s="1"/>
      <c r="B24" s="9">
        <v>1.13</v>
      </c>
      <c r="C24" s="4" t="s">
        <v>600</v>
      </c>
      <c r="D24" s="2" t="s">
        <v>193</v>
      </c>
      <c r="E24" s="68">
        <v>1092000</v>
      </c>
      <c r="F24" s="2" t="s">
        <v>357</v>
      </c>
      <c r="G24" s="5" t="s">
        <v>191</v>
      </c>
      <c r="H24" s="2"/>
      <c r="I24" s="2"/>
      <c r="J24" s="2"/>
      <c r="K24" s="1"/>
      <c r="L24" s="1"/>
      <c r="M24" s="1"/>
    </row>
    <row r="25" spans="1:13" ht="12.75">
      <c r="A25" s="1" t="s">
        <v>353</v>
      </c>
      <c r="B25" s="2"/>
      <c r="C25" s="4"/>
      <c r="D25" s="2"/>
      <c r="E25" s="104"/>
      <c r="F25" s="2"/>
      <c r="G25" s="5"/>
      <c r="H25" s="2"/>
      <c r="I25" s="2"/>
      <c r="J25" s="2"/>
      <c r="K25" s="1">
        <f>E26*B26</f>
        <v>972000</v>
      </c>
      <c r="L25" s="1"/>
      <c r="M25" s="1"/>
    </row>
    <row r="26" spans="1:13" ht="12.75">
      <c r="A26" s="1"/>
      <c r="B26" s="9">
        <v>1.5</v>
      </c>
      <c r="C26" s="4" t="s">
        <v>600</v>
      </c>
      <c r="D26" s="2" t="s">
        <v>193</v>
      </c>
      <c r="E26" s="68">
        <v>648000</v>
      </c>
      <c r="F26" s="2" t="s">
        <v>357</v>
      </c>
      <c r="G26" s="5" t="s">
        <v>191</v>
      </c>
      <c r="H26" s="2"/>
      <c r="I26" s="2"/>
      <c r="J26" s="2"/>
      <c r="K26" s="1"/>
      <c r="L26" s="1"/>
      <c r="M26" s="1"/>
    </row>
    <row r="27" spans="1:13" ht="12.75">
      <c r="A27" s="1"/>
      <c r="B27" s="9"/>
      <c r="C27" s="4"/>
      <c r="D27" s="2"/>
      <c r="E27" s="6"/>
      <c r="F27" s="2"/>
      <c r="G27" s="5"/>
      <c r="H27" s="2"/>
      <c r="I27" s="2"/>
      <c r="J27" s="2"/>
      <c r="K27" s="1"/>
      <c r="L27" s="1"/>
      <c r="M27" s="1"/>
    </row>
    <row r="28" spans="1:13" ht="12.75">
      <c r="A28" s="3" t="s">
        <v>354</v>
      </c>
      <c r="B28" s="2"/>
      <c r="C28" s="4"/>
      <c r="D28" s="2"/>
      <c r="E28" s="2"/>
      <c r="F28" s="2"/>
      <c r="G28" s="5"/>
      <c r="H28" s="2"/>
      <c r="I28" s="2"/>
      <c r="J28" s="2"/>
      <c r="K28" s="1"/>
      <c r="L28" s="3">
        <f>SUM(K29:K31)</f>
        <v>6650</v>
      </c>
      <c r="M28" s="1"/>
    </row>
    <row r="29" spans="1:13" ht="12.75">
      <c r="A29" s="1" t="s">
        <v>355</v>
      </c>
      <c r="B29" s="2"/>
      <c r="C29" s="4"/>
      <c r="D29" s="2"/>
      <c r="E29" s="2"/>
      <c r="F29" s="2"/>
      <c r="G29" s="5"/>
      <c r="H29" s="2"/>
      <c r="I29" s="2"/>
      <c r="J29" s="2"/>
      <c r="K29" s="1">
        <f>E30*B30</f>
        <v>6000</v>
      </c>
      <c r="L29" s="1"/>
      <c r="M29" s="1"/>
    </row>
    <row r="30" spans="1:13" ht="12.75">
      <c r="A30" s="1"/>
      <c r="B30" s="9">
        <v>12.5</v>
      </c>
      <c r="C30" s="4" t="s">
        <v>213</v>
      </c>
      <c r="D30" s="2" t="s">
        <v>193</v>
      </c>
      <c r="E30" s="68">
        <v>480</v>
      </c>
      <c r="F30" s="108" t="s">
        <v>356</v>
      </c>
      <c r="G30" s="108" t="s">
        <v>191</v>
      </c>
      <c r="H30" s="104"/>
      <c r="I30" s="2"/>
      <c r="J30" s="2"/>
      <c r="K30" s="1"/>
      <c r="L30" s="1"/>
      <c r="M30" s="1"/>
    </row>
    <row r="31" spans="1:13" ht="12.75">
      <c r="A31" s="1" t="s">
        <v>358</v>
      </c>
      <c r="B31" s="2"/>
      <c r="C31" s="4"/>
      <c r="D31" s="2"/>
      <c r="E31" s="104"/>
      <c r="F31" s="104"/>
      <c r="G31" s="108"/>
      <c r="H31" s="104"/>
      <c r="I31" s="2"/>
      <c r="J31" s="2"/>
      <c r="K31" s="19">
        <v>650</v>
      </c>
      <c r="L31" s="1"/>
      <c r="M31" s="1"/>
    </row>
    <row r="32" spans="1:13" ht="12.75">
      <c r="A32" s="1"/>
      <c r="B32" s="2"/>
      <c r="C32" s="4"/>
      <c r="D32" s="2"/>
      <c r="E32" s="104"/>
      <c r="F32" s="104"/>
      <c r="G32" s="108"/>
      <c r="H32" s="104"/>
      <c r="I32" s="2"/>
      <c r="J32" s="2"/>
      <c r="K32" s="19"/>
      <c r="L32" s="1"/>
      <c r="M32" s="1"/>
    </row>
    <row r="33" spans="1:13" ht="12.75">
      <c r="A33" s="3" t="s">
        <v>190</v>
      </c>
      <c r="B33" s="2"/>
      <c r="C33" s="4"/>
      <c r="D33" s="2"/>
      <c r="E33" s="104"/>
      <c r="F33" s="104"/>
      <c r="G33" s="108"/>
      <c r="H33" s="104"/>
      <c r="I33" s="2"/>
      <c r="J33" s="2"/>
      <c r="K33" s="1"/>
      <c r="L33" s="3">
        <f>SUM(K34:K40)</f>
        <v>105432</v>
      </c>
      <c r="M33" s="1"/>
    </row>
    <row r="34" spans="1:13" ht="12.75">
      <c r="A34" s="1" t="s">
        <v>359</v>
      </c>
      <c r="B34" s="2"/>
      <c r="C34" s="4"/>
      <c r="D34" s="2"/>
      <c r="E34" s="104"/>
      <c r="F34" s="104"/>
      <c r="G34" s="108"/>
      <c r="H34" s="104"/>
      <c r="I34" s="2"/>
      <c r="J34" s="2"/>
      <c r="K34" s="1">
        <f>E35*B35</f>
        <v>30000</v>
      </c>
      <c r="L34" s="1"/>
      <c r="M34" s="1"/>
    </row>
    <row r="35" spans="1:13" ht="12.75">
      <c r="A35" s="1"/>
      <c r="B35" s="9">
        <v>2500</v>
      </c>
      <c r="C35" s="4" t="s">
        <v>110</v>
      </c>
      <c r="D35" s="2" t="s">
        <v>193</v>
      </c>
      <c r="E35" s="105">
        <v>12</v>
      </c>
      <c r="F35" s="104" t="s">
        <v>362</v>
      </c>
      <c r="G35" s="108" t="s">
        <v>191</v>
      </c>
      <c r="H35" s="104"/>
      <c r="I35" s="2"/>
      <c r="J35" s="2"/>
      <c r="K35" s="1"/>
      <c r="L35" s="1"/>
      <c r="M35" s="1"/>
    </row>
    <row r="36" spans="1:13" ht="12.75">
      <c r="A36" s="1" t="s">
        <v>360</v>
      </c>
      <c r="B36" s="2"/>
      <c r="C36" s="4"/>
      <c r="D36" s="2"/>
      <c r="E36" s="106"/>
      <c r="F36" s="104"/>
      <c r="G36" s="108"/>
      <c r="H36" s="104"/>
      <c r="I36" s="2"/>
      <c r="J36" s="2"/>
      <c r="K36" s="1">
        <f>E37*B37</f>
        <v>21000</v>
      </c>
      <c r="L36" s="1"/>
      <c r="M36" s="1"/>
    </row>
    <row r="37" spans="1:13" ht="12.75">
      <c r="A37" s="1"/>
      <c r="B37" s="9">
        <v>1750</v>
      </c>
      <c r="C37" s="4" t="s">
        <v>110</v>
      </c>
      <c r="D37" s="2" t="s">
        <v>193</v>
      </c>
      <c r="E37" s="105">
        <v>12</v>
      </c>
      <c r="F37" s="104" t="s">
        <v>362</v>
      </c>
      <c r="G37" s="108" t="s">
        <v>191</v>
      </c>
      <c r="H37" s="104"/>
      <c r="I37" s="2"/>
      <c r="J37" s="2"/>
      <c r="K37" s="1"/>
      <c r="L37" s="1"/>
      <c r="M37" s="1"/>
    </row>
    <row r="38" spans="1:13" ht="12.75">
      <c r="A38" s="1" t="s">
        <v>140</v>
      </c>
      <c r="B38" s="2"/>
      <c r="C38" s="4"/>
      <c r="D38" s="2"/>
      <c r="E38" s="106"/>
      <c r="F38" s="104"/>
      <c r="G38" s="108"/>
      <c r="H38" s="104"/>
      <c r="I38" s="2"/>
      <c r="J38" s="2"/>
      <c r="K38" s="1">
        <f>H39*E39*B39</f>
        <v>40824</v>
      </c>
      <c r="L38" s="1"/>
      <c r="M38" s="1"/>
    </row>
    <row r="39" spans="1:13" ht="12.75">
      <c r="A39" s="1"/>
      <c r="B39" s="9">
        <v>1134</v>
      </c>
      <c r="C39" s="4" t="s">
        <v>110</v>
      </c>
      <c r="D39" s="2" t="s">
        <v>193</v>
      </c>
      <c r="E39" s="105">
        <v>12</v>
      </c>
      <c r="F39" s="104" t="s">
        <v>363</v>
      </c>
      <c r="G39" s="108" t="s">
        <v>222</v>
      </c>
      <c r="H39" s="107">
        <v>3</v>
      </c>
      <c r="I39" s="2" t="s">
        <v>346</v>
      </c>
      <c r="J39" s="2"/>
      <c r="K39" s="1"/>
      <c r="L39" s="1"/>
      <c r="M39" s="1"/>
    </row>
    <row r="40" spans="1:13" ht="12.75">
      <c r="A40" s="1" t="s">
        <v>361</v>
      </c>
      <c r="B40" s="2"/>
      <c r="C40" s="4"/>
      <c r="D40" s="2"/>
      <c r="E40" s="106"/>
      <c r="F40" s="104"/>
      <c r="G40" s="108"/>
      <c r="H40" s="104"/>
      <c r="I40" s="2"/>
      <c r="J40" s="2"/>
      <c r="K40" s="1">
        <f>E41*B41</f>
        <v>13608</v>
      </c>
      <c r="L40" s="1"/>
      <c r="M40" s="1"/>
    </row>
    <row r="41" spans="1:13" ht="12.75">
      <c r="A41" s="1"/>
      <c r="B41" s="9">
        <v>1134</v>
      </c>
      <c r="C41" s="4" t="s">
        <v>110</v>
      </c>
      <c r="D41" s="2" t="s">
        <v>193</v>
      </c>
      <c r="E41" s="105">
        <v>12</v>
      </c>
      <c r="F41" s="104" t="s">
        <v>362</v>
      </c>
      <c r="G41" s="108" t="s">
        <v>191</v>
      </c>
      <c r="H41" s="104"/>
      <c r="I41" s="2"/>
      <c r="J41" s="2"/>
      <c r="K41" s="1"/>
      <c r="L41" s="1"/>
      <c r="M41" s="1"/>
    </row>
    <row r="42" spans="1:13" ht="12.75">
      <c r="A42" s="1"/>
      <c r="B42" s="1"/>
      <c r="C42" s="1"/>
      <c r="D42" s="1"/>
      <c r="E42" s="67"/>
      <c r="F42" s="67"/>
      <c r="G42" s="67"/>
      <c r="H42" s="67"/>
      <c r="I42" s="1"/>
      <c r="J42" s="1"/>
      <c r="K42" s="1"/>
      <c r="L42" s="1"/>
      <c r="M42" s="1"/>
    </row>
    <row r="43" spans="1:13" ht="12.75">
      <c r="A43" s="3" t="s">
        <v>364</v>
      </c>
      <c r="B43" s="10"/>
      <c r="C43" s="4"/>
      <c r="D43" s="2"/>
      <c r="E43" s="106"/>
      <c r="F43" s="109"/>
      <c r="G43" s="108"/>
      <c r="H43" s="104"/>
      <c r="I43" s="2"/>
      <c r="J43" s="2"/>
      <c r="K43" s="1"/>
      <c r="L43" s="1">
        <f>E44*B44</f>
        <v>52800</v>
      </c>
      <c r="M43" s="1"/>
    </row>
    <row r="44" spans="1:13" ht="12.75">
      <c r="A44" s="1"/>
      <c r="B44" s="23">
        <v>110</v>
      </c>
      <c r="C44" s="4" t="s">
        <v>84</v>
      </c>
      <c r="D44" s="2" t="s">
        <v>193</v>
      </c>
      <c r="E44" s="104">
        <v>480</v>
      </c>
      <c r="F44" s="104" t="s">
        <v>356</v>
      </c>
      <c r="G44" s="108" t="s">
        <v>191</v>
      </c>
      <c r="H44" s="104"/>
      <c r="I44" s="2"/>
      <c r="J44" s="2"/>
      <c r="K44" s="1"/>
      <c r="L44" s="1"/>
      <c r="M44" s="1"/>
    </row>
    <row r="45" spans="1:13" ht="12.75">
      <c r="A45" s="3" t="s">
        <v>365</v>
      </c>
      <c r="B45" s="10"/>
      <c r="C45" s="4"/>
      <c r="D45" s="2"/>
      <c r="E45" s="106"/>
      <c r="F45" s="109"/>
      <c r="G45" s="108"/>
      <c r="H45" s="104"/>
      <c r="I45" s="2"/>
      <c r="J45" s="2"/>
      <c r="K45" s="1"/>
      <c r="L45" s="1">
        <f>H46*E46*B46</f>
        <v>0</v>
      </c>
      <c r="M45" s="1"/>
    </row>
    <row r="46" spans="1:13" ht="12.75">
      <c r="A46" s="1"/>
      <c r="B46" s="23"/>
      <c r="C46" s="4"/>
      <c r="D46" s="2"/>
      <c r="E46" s="2"/>
      <c r="F46" s="2"/>
      <c r="G46" s="5"/>
      <c r="H46" s="59"/>
      <c r="I46" s="2"/>
      <c r="J46" s="2"/>
      <c r="K46" s="1"/>
      <c r="L46" s="1"/>
      <c r="M46" s="1"/>
    </row>
    <row r="47" spans="1:13" ht="12.75">
      <c r="A47" s="3" t="s">
        <v>366</v>
      </c>
      <c r="B47" s="2"/>
      <c r="C47" s="4"/>
      <c r="D47" s="2"/>
      <c r="E47" s="2"/>
      <c r="F47" s="2"/>
      <c r="G47" s="5"/>
      <c r="H47" s="2"/>
      <c r="I47" s="2"/>
      <c r="J47" s="2"/>
      <c r="K47" s="1"/>
      <c r="L47" s="9">
        <v>2250</v>
      </c>
      <c r="M47" s="1"/>
    </row>
    <row r="48" spans="1:13" ht="12.75">
      <c r="A48" s="3"/>
      <c r="B48" s="2"/>
      <c r="C48" s="4"/>
      <c r="D48" s="2"/>
      <c r="E48" s="2"/>
      <c r="F48" s="2"/>
      <c r="G48" s="5"/>
      <c r="H48" s="2"/>
      <c r="I48" s="2"/>
      <c r="J48" s="2"/>
      <c r="K48" s="1"/>
      <c r="L48" s="1"/>
      <c r="M48" s="1"/>
    </row>
    <row r="49" spans="1:13" ht="12.75">
      <c r="A49" s="3" t="s">
        <v>367</v>
      </c>
      <c r="B49" s="2"/>
      <c r="C49" s="4"/>
      <c r="D49" s="2"/>
      <c r="E49" s="2"/>
      <c r="F49" s="2"/>
      <c r="G49" s="5"/>
      <c r="H49" s="2"/>
      <c r="I49" s="2"/>
      <c r="J49" s="2"/>
      <c r="K49" s="1"/>
      <c r="L49" s="9">
        <v>2250</v>
      </c>
      <c r="M49" s="1"/>
    </row>
    <row r="50" spans="1:13" ht="12.75">
      <c r="A50" s="3"/>
      <c r="B50" s="2"/>
      <c r="C50" s="4"/>
      <c r="D50" s="2"/>
      <c r="E50" s="2"/>
      <c r="F50" s="2"/>
      <c r="G50" s="5"/>
      <c r="H50" s="2"/>
      <c r="I50" s="2"/>
      <c r="J50" s="2"/>
      <c r="K50" s="1"/>
      <c r="L50" s="1"/>
      <c r="M50" s="1"/>
    </row>
    <row r="51" spans="1:13" ht="12.75">
      <c r="A51" s="3" t="s">
        <v>368</v>
      </c>
      <c r="B51" s="2"/>
      <c r="C51" s="4"/>
      <c r="D51" s="2"/>
      <c r="E51" s="2"/>
      <c r="F51" s="2"/>
      <c r="G51" s="5"/>
      <c r="H51" s="2"/>
      <c r="I51" s="2"/>
      <c r="J51" s="2"/>
      <c r="K51" s="1"/>
      <c r="L51" s="9">
        <v>2500</v>
      </c>
      <c r="M51" s="1"/>
    </row>
    <row r="52" spans="1:13" ht="12.75">
      <c r="A52" s="3"/>
      <c r="B52" s="2"/>
      <c r="C52" s="4"/>
      <c r="D52" s="2"/>
      <c r="E52" s="2"/>
      <c r="F52" s="2"/>
      <c r="G52" s="5"/>
      <c r="H52" s="2"/>
      <c r="I52" s="2"/>
      <c r="J52" s="2"/>
      <c r="K52" s="1"/>
      <c r="L52" s="1"/>
      <c r="M52" s="1"/>
    </row>
    <row r="53" spans="1:13" ht="15">
      <c r="A53" s="24" t="s">
        <v>150</v>
      </c>
      <c r="B53" s="2"/>
      <c r="C53" s="4"/>
      <c r="D53" s="2"/>
      <c r="E53" s="2"/>
      <c r="F53" s="2"/>
      <c r="G53" s="5"/>
      <c r="H53" s="2"/>
      <c r="I53" s="2"/>
      <c r="J53" s="2"/>
      <c r="K53" s="1"/>
      <c r="L53" s="3">
        <f>SUM(L22:L51)</f>
        <v>2377842</v>
      </c>
      <c r="M53" s="1"/>
    </row>
    <row r="54" spans="1:13" ht="12.75">
      <c r="A54" s="1"/>
      <c r="B54" s="2"/>
      <c r="C54" s="4"/>
      <c r="D54" s="2"/>
      <c r="E54" s="2"/>
      <c r="F54" s="2"/>
      <c r="G54" s="5"/>
      <c r="H54" s="2"/>
      <c r="I54" s="2"/>
      <c r="J54" s="2"/>
      <c r="K54" s="1"/>
      <c r="L54" s="1"/>
      <c r="M54" s="1"/>
    </row>
    <row r="55" spans="1:13" ht="12.75">
      <c r="A55" s="1" t="s">
        <v>371</v>
      </c>
      <c r="B55" s="1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</row>
    <row r="56" spans="1:13" ht="12.75">
      <c r="A56" s="1"/>
      <c r="B56" s="1" t="s">
        <v>372</v>
      </c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</row>
    <row r="57" spans="1:13" ht="12.75">
      <c r="A57" s="1" t="s">
        <v>511</v>
      </c>
      <c r="B57" s="1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</row>
    <row r="58" spans="1:13" ht="12.75">
      <c r="A58" s="1" t="s">
        <v>41</v>
      </c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</row>
  </sheetData>
  <sheetProtection/>
  <mergeCells count="3">
    <mergeCell ref="A1:L1"/>
    <mergeCell ref="A2:L2"/>
    <mergeCell ref="A3:L3"/>
  </mergeCells>
  <printOptions/>
  <pageMargins left="0.984251968503937" right="0.31496062992125984" top="0.4330708661417323" bottom="0.7874015748031497" header="0.2362204724409449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6">
      <selection activeCell="A56" sqref="A56:IV56"/>
    </sheetView>
  </sheetViews>
  <sheetFormatPr defaultColWidth="9.140625" defaultRowHeight="12.75"/>
  <cols>
    <col min="1" max="1" width="5.7109375" style="1" customWidth="1"/>
    <col min="2" max="2" width="20.140625" style="1" customWidth="1"/>
    <col min="3" max="3" width="6.421875" style="7" customWidth="1"/>
    <col min="4" max="4" width="2.8515625" style="1" customWidth="1"/>
    <col min="5" max="5" width="5.421875" style="1" customWidth="1"/>
    <col min="6" max="6" width="3.00390625" style="1" bestFit="1" customWidth="1"/>
    <col min="7" max="7" width="2.00390625" style="8" bestFit="1" customWidth="1"/>
    <col min="8" max="8" width="7.28125" style="1" customWidth="1"/>
    <col min="9" max="9" width="3.28125" style="1" customWidth="1"/>
    <col min="10" max="10" width="4.7109375" style="1" customWidth="1"/>
    <col min="11" max="11" width="13.00390625" style="1" customWidth="1"/>
    <col min="12" max="12" width="28.00390625" style="1" customWidth="1"/>
    <col min="13" max="13" width="15.28125" style="1" customWidth="1"/>
    <col min="14" max="16384" width="9.140625" style="1" customWidth="1"/>
  </cols>
  <sheetData>
    <row r="1" spans="1:13" ht="23.2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9"/>
    </row>
    <row r="2" spans="1:13" ht="15">
      <c r="A2" s="203" t="s">
        <v>257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9"/>
    </row>
    <row r="3" spans="1:13" ht="15">
      <c r="A3" s="203" t="s">
        <v>702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19"/>
    </row>
    <row r="4" spans="11:12" ht="10.5" customHeight="1">
      <c r="K4" s="26"/>
      <c r="L4" s="26"/>
    </row>
    <row r="5" spans="1:12" ht="10.5" customHeight="1">
      <c r="A5" s="3" t="s">
        <v>176</v>
      </c>
      <c r="L5" s="43">
        <f>SUM(K6:K10)</f>
        <v>97537.5</v>
      </c>
    </row>
    <row r="6" spans="11:12" ht="10.5" customHeight="1">
      <c r="K6" s="1">
        <f>E8*B8</f>
        <v>2537.5</v>
      </c>
      <c r="L6" s="43"/>
    </row>
    <row r="7" spans="1:12" ht="12.75">
      <c r="A7" s="1" t="s">
        <v>209</v>
      </c>
      <c r="B7" s="1" t="s">
        <v>145</v>
      </c>
      <c r="L7" s="43"/>
    </row>
    <row r="8" spans="2:12" ht="12.75">
      <c r="B8" s="9">
        <v>7.25</v>
      </c>
      <c r="C8" s="7" t="s">
        <v>204</v>
      </c>
      <c r="D8" s="1" t="s">
        <v>193</v>
      </c>
      <c r="E8" s="101">
        <v>350</v>
      </c>
      <c r="F8" s="1" t="s">
        <v>205</v>
      </c>
      <c r="G8" s="8" t="s">
        <v>191</v>
      </c>
      <c r="L8" s="43"/>
    </row>
    <row r="9" spans="5:12" ht="12.75">
      <c r="E9" s="67"/>
      <c r="L9" s="43"/>
    </row>
    <row r="10" spans="1:12" ht="12.75">
      <c r="A10" s="1" t="s">
        <v>210</v>
      </c>
      <c r="B10" s="1" t="s">
        <v>258</v>
      </c>
      <c r="E10" s="67"/>
      <c r="K10" s="1">
        <f>H11*E11*B11</f>
        <v>95000</v>
      </c>
      <c r="L10" s="43"/>
    </row>
    <row r="11" spans="2:12" ht="12.75">
      <c r="B11" s="9">
        <v>4.75</v>
      </c>
      <c r="C11" s="7" t="s">
        <v>204</v>
      </c>
      <c r="D11" s="1" t="s">
        <v>193</v>
      </c>
      <c r="E11" s="67">
        <v>50</v>
      </c>
      <c r="F11" s="7" t="s">
        <v>194</v>
      </c>
      <c r="G11" s="8" t="s">
        <v>193</v>
      </c>
      <c r="H11" s="67">
        <v>400</v>
      </c>
      <c r="I11" s="1" t="s">
        <v>205</v>
      </c>
      <c r="J11" s="1" t="s">
        <v>191</v>
      </c>
      <c r="L11" s="43"/>
    </row>
    <row r="12" spans="1:12" ht="12.75">
      <c r="A12" s="3" t="s">
        <v>177</v>
      </c>
      <c r="E12" s="67"/>
      <c r="L12" s="43">
        <f>SUM(K13:K16)</f>
        <v>2854945.54</v>
      </c>
    </row>
    <row r="13" spans="1:11" ht="12.75">
      <c r="A13" s="1" t="s">
        <v>178</v>
      </c>
      <c r="E13" s="67"/>
      <c r="K13" s="9">
        <v>136284.24</v>
      </c>
    </row>
    <row r="14" spans="1:12" ht="12.75">
      <c r="A14" s="1" t="s">
        <v>259</v>
      </c>
      <c r="E14" s="67"/>
      <c r="K14" s="1">
        <f>E15*B15</f>
        <v>2705582</v>
      </c>
      <c r="L14" s="43"/>
    </row>
    <row r="15" spans="2:12" ht="12.75">
      <c r="B15" s="23">
        <v>54111.64</v>
      </c>
      <c r="C15" s="7" t="s">
        <v>86</v>
      </c>
      <c r="D15" s="1" t="s">
        <v>193</v>
      </c>
      <c r="E15" s="67">
        <v>50</v>
      </c>
      <c r="F15" s="7" t="s">
        <v>194</v>
      </c>
      <c r="L15" s="43"/>
    </row>
    <row r="16" spans="1:12" ht="12.75">
      <c r="A16" s="1" t="s">
        <v>180</v>
      </c>
      <c r="E16" s="67"/>
      <c r="K16" s="9">
        <v>13079.3</v>
      </c>
      <c r="L16" s="43"/>
    </row>
    <row r="17" spans="5:12" ht="8.25" customHeight="1">
      <c r="E17" s="67"/>
      <c r="L17" s="43"/>
    </row>
    <row r="18" spans="1:12" ht="12.75">
      <c r="A18" s="3" t="s">
        <v>181</v>
      </c>
      <c r="E18" s="67"/>
      <c r="L18" s="43">
        <f>SUM(K19:K21)</f>
        <v>114802.42000000001</v>
      </c>
    </row>
    <row r="19" spans="1:13" ht="12.75">
      <c r="A19" s="1" t="s">
        <v>182</v>
      </c>
      <c r="E19" s="67"/>
      <c r="K19" s="9">
        <v>2694.88</v>
      </c>
      <c r="L19" s="43"/>
      <c r="M19" s="1" t="s">
        <v>191</v>
      </c>
    </row>
    <row r="20" spans="1:12" ht="12.75">
      <c r="A20" s="1" t="s">
        <v>341</v>
      </c>
      <c r="E20" s="67"/>
      <c r="K20" s="9">
        <v>2055.04</v>
      </c>
      <c r="L20" s="43"/>
    </row>
    <row r="21" spans="1:12" ht="12.75">
      <c r="A21" s="1" t="s">
        <v>196</v>
      </c>
      <c r="E21" s="67"/>
      <c r="K21" s="1">
        <f>E22*B22</f>
        <v>110052.50000000001</v>
      </c>
      <c r="L21" s="44"/>
    </row>
    <row r="22" spans="2:12" ht="12.75">
      <c r="B22" s="45">
        <v>2201.05</v>
      </c>
      <c r="C22" s="7" t="s">
        <v>86</v>
      </c>
      <c r="D22" s="1" t="s">
        <v>193</v>
      </c>
      <c r="E22" s="67">
        <v>50</v>
      </c>
      <c r="F22" s="7" t="s">
        <v>194</v>
      </c>
      <c r="G22" s="8" t="s">
        <v>328</v>
      </c>
      <c r="L22" s="44"/>
    </row>
    <row r="23" spans="1:12" ht="12.75">
      <c r="A23" s="3" t="s">
        <v>197</v>
      </c>
      <c r="L23" s="43">
        <f>SUM(K24:K35)</f>
        <v>174559.4</v>
      </c>
    </row>
    <row r="24" spans="1:11" ht="12.75">
      <c r="A24" s="1" t="s">
        <v>523</v>
      </c>
      <c r="K24" s="1">
        <f>(B25*D25)</f>
        <v>57000</v>
      </c>
    </row>
    <row r="25" spans="1:15" ht="12.75">
      <c r="A25" s="1" t="s">
        <v>191</v>
      </c>
      <c r="B25" s="56">
        <v>57000</v>
      </c>
      <c r="C25" s="48" t="s">
        <v>222</v>
      </c>
      <c r="D25" s="102">
        <v>1</v>
      </c>
      <c r="E25" s="1" t="s">
        <v>192</v>
      </c>
      <c r="F25" s="1" t="s">
        <v>533</v>
      </c>
      <c r="K25" s="9"/>
      <c r="L25" s="44"/>
      <c r="O25" t="s">
        <v>191</v>
      </c>
    </row>
    <row r="26" spans="1:12" ht="12.75">
      <c r="A26" s="1" t="s">
        <v>208</v>
      </c>
      <c r="B26" s="1" t="s">
        <v>138</v>
      </c>
      <c r="K26" s="9">
        <v>1950</v>
      </c>
      <c r="L26" s="44"/>
    </row>
    <row r="27" spans="1:12" ht="12.75">
      <c r="A27" s="1" t="s">
        <v>206</v>
      </c>
      <c r="B27" s="1" t="s">
        <v>207</v>
      </c>
      <c r="K27" s="6">
        <f>E28*B28</f>
        <v>3750</v>
      </c>
      <c r="L27" s="44"/>
    </row>
    <row r="28" spans="2:12" ht="12.75">
      <c r="B28" s="46">
        <v>1250</v>
      </c>
      <c r="C28" s="7" t="s">
        <v>86</v>
      </c>
      <c r="D28" s="1" t="s">
        <v>193</v>
      </c>
      <c r="E28" s="102">
        <v>3</v>
      </c>
      <c r="F28" s="7" t="s">
        <v>194</v>
      </c>
      <c r="G28" s="8" t="s">
        <v>328</v>
      </c>
      <c r="I28" s="1" t="s">
        <v>191</v>
      </c>
      <c r="L28" s="44"/>
    </row>
    <row r="29" spans="1:12" ht="12.75">
      <c r="A29" s="1" t="s">
        <v>198</v>
      </c>
      <c r="E29" s="67"/>
      <c r="K29" s="1">
        <f>E30*B30</f>
        <v>500</v>
      </c>
      <c r="L29" s="44"/>
    </row>
    <row r="30" spans="2:12" ht="12.75">
      <c r="B30" s="46">
        <v>250</v>
      </c>
      <c r="C30" s="7" t="s">
        <v>86</v>
      </c>
      <c r="D30" s="1" t="s">
        <v>193</v>
      </c>
      <c r="E30" s="102">
        <v>2</v>
      </c>
      <c r="F30" s="7" t="s">
        <v>194</v>
      </c>
      <c r="G30" s="8" t="s">
        <v>328</v>
      </c>
      <c r="H30" s="1" t="s">
        <v>191</v>
      </c>
      <c r="L30" s="44"/>
    </row>
    <row r="31" spans="1:12" ht="12.75">
      <c r="A31" s="1" t="s">
        <v>570</v>
      </c>
      <c r="E31" s="67"/>
      <c r="K31" s="9">
        <v>39000</v>
      </c>
      <c r="L31" s="44"/>
    </row>
    <row r="32" spans="1:12" ht="12.75">
      <c r="A32" s="1" t="s">
        <v>161</v>
      </c>
      <c r="E32" s="67"/>
      <c r="K32" s="9">
        <v>2500</v>
      </c>
      <c r="L32" s="44"/>
    </row>
    <row r="33" spans="1:12" ht="12.75">
      <c r="A33" s="1" t="s">
        <v>576</v>
      </c>
      <c r="E33" s="67"/>
      <c r="K33" s="65">
        <f>B34*E34</f>
        <v>50000</v>
      </c>
      <c r="L33" s="44"/>
    </row>
    <row r="34" spans="2:12" ht="12.75">
      <c r="B34" s="51">
        <v>1000</v>
      </c>
      <c r="C34" s="7" t="s">
        <v>86</v>
      </c>
      <c r="D34" s="1" t="s">
        <v>193</v>
      </c>
      <c r="E34" s="67">
        <v>50</v>
      </c>
      <c r="F34" s="7" t="s">
        <v>194</v>
      </c>
      <c r="G34" s="8" t="s">
        <v>328</v>
      </c>
      <c r="K34" s="56"/>
      <c r="L34" s="44"/>
    </row>
    <row r="35" spans="1:12" ht="12.75">
      <c r="A35" s="1" t="s">
        <v>522</v>
      </c>
      <c r="E35" s="67"/>
      <c r="K35" s="56">
        <f>'40X6 YAT'!K35</f>
        <v>19859.4</v>
      </c>
      <c r="L35" s="44"/>
    </row>
    <row r="36" spans="5:12" ht="12.75">
      <c r="E36" s="67"/>
      <c r="L36" s="44"/>
    </row>
    <row r="37" spans="1:12" ht="12.75">
      <c r="A37" s="3" t="s">
        <v>203</v>
      </c>
      <c r="E37" s="67"/>
      <c r="L37" s="47">
        <v>64000</v>
      </c>
    </row>
    <row r="38" spans="1:12" ht="12.75">
      <c r="A38" s="3" t="s">
        <v>199</v>
      </c>
      <c r="E38" s="67"/>
      <c r="L38" s="43">
        <f>E40*B40</f>
        <v>1500000</v>
      </c>
    </row>
    <row r="39" spans="1:12" ht="12.75">
      <c r="A39" s="1" t="s">
        <v>200</v>
      </c>
      <c r="E39" s="67"/>
      <c r="L39" s="44"/>
    </row>
    <row r="40" spans="2:12" ht="12.75">
      <c r="B40" s="9">
        <v>5000</v>
      </c>
      <c r="C40" s="7" t="s">
        <v>86</v>
      </c>
      <c r="D40" s="1" t="s">
        <v>193</v>
      </c>
      <c r="E40" s="67">
        <v>300</v>
      </c>
      <c r="F40" s="48" t="s">
        <v>194</v>
      </c>
      <c r="G40" s="8" t="s">
        <v>328</v>
      </c>
      <c r="H40" s="1" t="s">
        <v>191</v>
      </c>
      <c r="L40" s="44"/>
    </row>
    <row r="41" spans="1:12" ht="12.75">
      <c r="A41" s="3" t="s">
        <v>507</v>
      </c>
      <c r="L41" s="43">
        <v>0</v>
      </c>
    </row>
    <row r="42" spans="1:12" ht="12.75">
      <c r="A42" s="3" t="s">
        <v>201</v>
      </c>
      <c r="L42" s="43">
        <f>(L41+L38+L37+L23+L18+L12+L5)*0.01</f>
        <v>48058.448599999996</v>
      </c>
    </row>
    <row r="43" spans="1:12" ht="12.75">
      <c r="A43" s="3" t="s">
        <v>202</v>
      </c>
      <c r="L43" s="43">
        <f>(L42+L41+L38+L37+L23+L18+L12+L5)*0.01</f>
        <v>48539.033086</v>
      </c>
    </row>
    <row r="44" spans="1:12" ht="12.75">
      <c r="A44" s="1" t="s">
        <v>183</v>
      </c>
      <c r="L44" s="43">
        <f>SUM(L5:L43)</f>
        <v>4902442.341685999</v>
      </c>
    </row>
    <row r="45" spans="1:12" ht="12.75">
      <c r="A45" s="1" t="s">
        <v>184</v>
      </c>
      <c r="K45" s="43"/>
      <c r="L45" s="43">
        <f>'50X6 DAMİŞL'!L17</f>
        <v>1766599.2</v>
      </c>
    </row>
    <row r="46" spans="1:12" ht="15">
      <c r="A46" s="24" t="s">
        <v>185</v>
      </c>
      <c r="L46" s="43">
        <f>SUM(L44:L45)</f>
        <v>6669041.541685999</v>
      </c>
    </row>
    <row r="48" ht="12.75">
      <c r="A48" s="1" t="s">
        <v>24</v>
      </c>
    </row>
    <row r="49" ht="4.5" customHeight="1"/>
    <row r="50" spans="1:14" s="121" customFormat="1" ht="12.75">
      <c r="A50" s="96" t="s">
        <v>718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s="121" customFormat="1" ht="12.75">
      <c r="A51" s="96" t="s">
        <v>719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2" ht="4.5" customHeight="1">
      <c r="A52" s="33"/>
      <c r="B52" s="33"/>
      <c r="C52" s="126"/>
      <c r="D52" s="33"/>
      <c r="E52" s="33"/>
      <c r="F52" s="33"/>
      <c r="G52" s="127"/>
      <c r="H52" s="33"/>
      <c r="I52" s="33"/>
      <c r="J52" s="33"/>
      <c r="K52" s="33"/>
      <c r="L52" s="33"/>
    </row>
    <row r="53" spans="1:12" ht="12.75">
      <c r="A53" s="125" t="s">
        <v>25</v>
      </c>
      <c r="B53" s="33"/>
      <c r="C53" s="126"/>
      <c r="D53" s="33"/>
      <c r="E53" s="33"/>
      <c r="F53" s="33"/>
      <c r="G53" s="127"/>
      <c r="H53" s="33"/>
      <c r="I53" s="33"/>
      <c r="J53" s="33"/>
      <c r="K53" s="33"/>
      <c r="L53" s="33"/>
    </row>
    <row r="54" spans="1:12" ht="12.75">
      <c r="A54" s="125" t="s">
        <v>97</v>
      </c>
      <c r="B54" s="33"/>
      <c r="C54" s="126"/>
      <c r="D54" s="33"/>
      <c r="E54" s="33"/>
      <c r="F54" s="33"/>
      <c r="G54" s="127"/>
      <c r="H54" s="33"/>
      <c r="I54" s="33"/>
      <c r="J54" s="33"/>
      <c r="K54" s="33"/>
      <c r="L54" s="33"/>
    </row>
    <row r="55" spans="1:12" ht="12.75">
      <c r="A55" s="125" t="s">
        <v>98</v>
      </c>
      <c r="B55" s="33"/>
      <c r="C55" s="126"/>
      <c r="D55" s="33"/>
      <c r="E55" s="33"/>
      <c r="F55" s="33"/>
      <c r="G55" s="127"/>
      <c r="H55" s="33"/>
      <c r="I55" s="33"/>
      <c r="J55" s="33"/>
      <c r="K55" s="33"/>
      <c r="L55" s="33"/>
    </row>
    <row r="56" ht="12.75">
      <c r="A56" s="32" t="s">
        <v>723</v>
      </c>
    </row>
    <row r="57" spans="1:12" ht="4.5" customHeight="1">
      <c r="A57" s="33"/>
      <c r="B57" s="33"/>
      <c r="C57" s="126"/>
      <c r="D57" s="33"/>
      <c r="E57" s="33"/>
      <c r="F57" s="33"/>
      <c r="G57" s="127"/>
      <c r="H57" s="33"/>
      <c r="I57" s="33"/>
      <c r="J57" s="33"/>
      <c r="K57" s="33"/>
      <c r="L57" s="33"/>
    </row>
    <row r="58" spans="1:12" ht="13.5" customHeight="1">
      <c r="A58" s="125" t="s">
        <v>23</v>
      </c>
      <c r="B58" s="33"/>
      <c r="C58" s="126"/>
      <c r="D58" s="33"/>
      <c r="E58" s="33"/>
      <c r="F58" s="33"/>
      <c r="G58" s="127"/>
      <c r="H58" s="33"/>
      <c r="I58" s="33"/>
      <c r="J58" s="33"/>
      <c r="K58" s="33"/>
      <c r="L58" s="33"/>
    </row>
    <row r="59" spans="1:12" ht="4.5" customHeight="1">
      <c r="A59" s="33"/>
      <c r="B59" s="33"/>
      <c r="C59" s="126"/>
      <c r="D59" s="33"/>
      <c r="E59" s="33"/>
      <c r="F59" s="33"/>
      <c r="G59" s="127"/>
      <c r="H59" s="33"/>
      <c r="I59" s="33"/>
      <c r="J59" s="33"/>
      <c r="K59" s="33"/>
      <c r="L59" s="33"/>
    </row>
    <row r="60" spans="1:12" s="65" customFormat="1" ht="11.25" customHeight="1">
      <c r="A60" s="142" t="s">
        <v>657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s="65" customFormat="1" ht="12.75">
      <c r="A61" s="142" t="s">
        <v>656</v>
      </c>
      <c r="B61" s="116"/>
      <c r="C61" s="116"/>
      <c r="D61" s="116"/>
      <c r="E61" s="116"/>
      <c r="F61" s="116"/>
      <c r="G61" s="116"/>
      <c r="H61" s="116"/>
      <c r="I61" s="116"/>
      <c r="J61" s="71"/>
      <c r="K61" s="71"/>
      <c r="L61" s="71"/>
    </row>
    <row r="62" spans="1:12" ht="5.25" customHeight="1">
      <c r="A62" s="33"/>
      <c r="B62" s="33"/>
      <c r="C62" s="126"/>
      <c r="D62" s="33"/>
      <c r="E62" s="33"/>
      <c r="F62" s="33"/>
      <c r="G62" s="127"/>
      <c r="H62" s="33"/>
      <c r="I62" s="33"/>
      <c r="J62" s="33"/>
      <c r="K62" s="33"/>
      <c r="L62" s="33"/>
    </row>
    <row r="63" spans="1:12" ht="12" customHeight="1">
      <c r="A63" s="125" t="s">
        <v>602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1:12" ht="13.5" customHeight="1">
      <c r="A64" s="128" t="s">
        <v>535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1:12" ht="3.75" customHeight="1">
      <c r="A65" s="33"/>
      <c r="B65" s="33"/>
      <c r="C65" s="126"/>
      <c r="D65" s="33"/>
      <c r="E65" s="33"/>
      <c r="F65" s="33"/>
      <c r="G65" s="127"/>
      <c r="H65" s="33"/>
      <c r="I65" s="33"/>
      <c r="J65" s="33"/>
      <c r="K65" s="33"/>
      <c r="L65" s="33"/>
    </row>
    <row r="66" spans="1:7" ht="12.75">
      <c r="A66" s="1" t="s">
        <v>577</v>
      </c>
      <c r="C66" s="1"/>
      <c r="G66" s="1"/>
    </row>
    <row r="67" spans="1:14" ht="12.75">
      <c r="A67" s="57" t="s">
        <v>578</v>
      </c>
      <c r="B67" s="7"/>
      <c r="C67" s="1"/>
      <c r="F67" s="8"/>
      <c r="G67" s="1"/>
      <c r="N67" s="1"/>
    </row>
    <row r="68" spans="1:14" ht="12.75">
      <c r="A68" s="57" t="s">
        <v>579</v>
      </c>
      <c r="B68" s="7"/>
      <c r="C68" s="1"/>
      <c r="F68" s="8"/>
      <c r="G68" s="1"/>
      <c r="N68" s="1"/>
    </row>
    <row r="69" spans="1:14" ht="5.2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N69" s="1"/>
    </row>
    <row r="70" spans="1:12" ht="12.75">
      <c r="A70" s="1" t="s">
        <v>672</v>
      </c>
      <c r="C70" s="1"/>
      <c r="G70" s="1"/>
      <c r="K70" s="72"/>
      <c r="L70" s="72"/>
    </row>
    <row r="71" spans="1:7" ht="12.75">
      <c r="A71" s="1" t="s">
        <v>665</v>
      </c>
      <c r="C71" s="1"/>
      <c r="F71" s="2"/>
      <c r="G71" s="1"/>
    </row>
    <row r="72" spans="1:12" ht="12.75">
      <c r="A72" s="146"/>
      <c r="B72" s="33"/>
      <c r="C72" s="33"/>
      <c r="D72" s="33"/>
      <c r="E72" s="33"/>
      <c r="F72" s="22"/>
      <c r="G72" s="33"/>
      <c r="H72" s="33"/>
      <c r="I72" s="33"/>
      <c r="J72" s="33"/>
      <c r="K72" s="33"/>
      <c r="L72" s="33"/>
    </row>
    <row r="73" spans="1:12" ht="12.75">
      <c r="A73" s="146"/>
      <c r="B73" s="33"/>
      <c r="C73" s="33"/>
      <c r="D73" s="33"/>
      <c r="E73" s="33"/>
      <c r="F73" s="22"/>
      <c r="G73" s="33"/>
      <c r="H73" s="33"/>
      <c r="I73" s="33"/>
      <c r="J73" s="33"/>
      <c r="K73" s="33"/>
      <c r="L73" s="33"/>
    </row>
    <row r="74" spans="1:12" ht="12.75">
      <c r="A74" s="146"/>
      <c r="B74" s="33"/>
      <c r="C74" s="33"/>
      <c r="D74" s="33"/>
      <c r="E74" s="33"/>
      <c r="F74" s="22"/>
      <c r="G74" s="33"/>
      <c r="H74" s="33"/>
      <c r="I74" s="33"/>
      <c r="J74" s="33"/>
      <c r="K74" s="33"/>
      <c r="L74" s="33"/>
    </row>
    <row r="75" spans="3:12" ht="12.75">
      <c r="C75" s="1"/>
      <c r="G75" s="206"/>
      <c r="H75" s="206"/>
      <c r="I75" s="206"/>
      <c r="J75" s="206"/>
      <c r="K75" s="206"/>
      <c r="L75" s="206"/>
    </row>
    <row r="76" spans="7:12" ht="12.75">
      <c r="G76" s="212"/>
      <c r="H76" s="212"/>
      <c r="I76" s="212"/>
      <c r="J76" s="212"/>
      <c r="K76" s="212"/>
      <c r="L76" s="212"/>
    </row>
    <row r="77" spans="1:13" ht="12.75">
      <c r="A77"/>
      <c r="B77"/>
      <c r="C77"/>
      <c r="D77"/>
      <c r="E77"/>
      <c r="F77"/>
      <c r="G77" s="212"/>
      <c r="H77" s="212"/>
      <c r="I77" s="212"/>
      <c r="J77" s="212"/>
      <c r="K77" s="212"/>
      <c r="L77" s="212"/>
      <c r="M77" s="72"/>
    </row>
    <row r="78" spans="1:12" ht="12.75">
      <c r="A78"/>
      <c r="B78"/>
      <c r="C78"/>
      <c r="D78"/>
      <c r="E78"/>
      <c r="F78"/>
      <c r="G78" s="212"/>
      <c r="H78" s="212"/>
      <c r="I78" s="212"/>
      <c r="J78" s="212"/>
      <c r="K78" s="212"/>
      <c r="L78" s="212"/>
    </row>
    <row r="79" spans="1:12" ht="12.75">
      <c r="A79"/>
      <c r="B79"/>
      <c r="C79"/>
      <c r="D79"/>
      <c r="E79"/>
      <c r="F79"/>
      <c r="G79" s="212"/>
      <c r="H79" s="212"/>
      <c r="I79" s="212"/>
      <c r="J79" s="212"/>
      <c r="K79" s="212"/>
      <c r="L79" s="212"/>
    </row>
    <row r="80" spans="3:12" ht="12.75">
      <c r="C80"/>
      <c r="D80"/>
      <c r="E80"/>
      <c r="F80"/>
      <c r="G80"/>
      <c r="H80" s="212"/>
      <c r="I80" s="212"/>
      <c r="J80" s="212"/>
      <c r="K80" s="212"/>
      <c r="L80" s="212"/>
    </row>
    <row r="81" spans="1:12" ht="12.75">
      <c r="A81" s="212"/>
      <c r="B81" s="212"/>
      <c r="C81" s="215"/>
      <c r="D81" s="215"/>
      <c r="E81" s="215"/>
      <c r="F81" s="215"/>
      <c r="G81" s="212"/>
      <c r="H81" s="212"/>
      <c r="I81" s="212"/>
      <c r="J81" s="212"/>
      <c r="K81" s="212"/>
      <c r="L81" s="212"/>
    </row>
    <row r="82" spans="1:12" ht="12.75">
      <c r="A82" s="212"/>
      <c r="B82" s="212"/>
      <c r="C82" s="215"/>
      <c r="D82" s="215"/>
      <c r="E82" s="215"/>
      <c r="F82" s="215"/>
      <c r="G82" s="212"/>
      <c r="H82" s="212"/>
      <c r="I82" s="212"/>
      <c r="J82" s="212"/>
      <c r="K82" s="212"/>
      <c r="L82" s="212"/>
    </row>
    <row r="83" spans="1:12" ht="12.75">
      <c r="A83" s="205"/>
      <c r="B83" s="205"/>
      <c r="C83" s="205"/>
      <c r="D83" s="205"/>
      <c r="E83" s="205"/>
      <c r="F83" s="205"/>
      <c r="G83" s="216"/>
      <c r="H83" s="216"/>
      <c r="I83" s="216"/>
      <c r="J83" s="216"/>
      <c r="K83" s="216"/>
      <c r="L83" s="216"/>
    </row>
  </sheetData>
  <sheetProtection/>
  <mergeCells count="18">
    <mergeCell ref="A83:B83"/>
    <mergeCell ref="H80:L80"/>
    <mergeCell ref="A81:B81"/>
    <mergeCell ref="G81:L81"/>
    <mergeCell ref="C83:F83"/>
    <mergeCell ref="G83:L83"/>
    <mergeCell ref="A82:B82"/>
    <mergeCell ref="G82:L82"/>
    <mergeCell ref="C81:F81"/>
    <mergeCell ref="C82:F82"/>
    <mergeCell ref="G78:L78"/>
    <mergeCell ref="G79:L79"/>
    <mergeCell ref="A2:L2"/>
    <mergeCell ref="A3:L3"/>
    <mergeCell ref="A1:L1"/>
    <mergeCell ref="G75:L75"/>
    <mergeCell ref="G76:L76"/>
    <mergeCell ref="G77:L77"/>
  </mergeCells>
  <printOptions/>
  <pageMargins left="1.141732283464567" right="0.3937007874015748" top="0" bottom="0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Tahsin Tufekci</cp:lastModifiedBy>
  <cp:lastPrinted>2015-03-11T10:01:09Z</cp:lastPrinted>
  <dcterms:created xsi:type="dcterms:W3CDTF">2001-07-05T08:05:04Z</dcterms:created>
  <dcterms:modified xsi:type="dcterms:W3CDTF">2015-03-11T10:01:13Z</dcterms:modified>
  <cp:category/>
  <cp:version/>
  <cp:contentType/>
  <cp:contentStatus/>
</cp:coreProperties>
</file>