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40" windowWidth="11340" windowHeight="7380" tabRatio="754" firstSheet="3" activeTab="4"/>
  </bookViews>
  <sheets>
    <sheet name="50X25 İŞLET" sheetId="3" r:id="rId1"/>
    <sheet name="50X25 YAT" sheetId="1" r:id="rId2"/>
    <sheet name="30-65X4 İŞLETME" sheetId="28" r:id="rId3"/>
    <sheet name="30-65X4YAT" sheetId="29" r:id="rId4"/>
    <sheet name="66-90X4 İŞLETME" sheetId="23" r:id="rId5"/>
    <sheet name="66-90x4yat" sheetId="27" r:id="rId6"/>
    <sheet name="91-120X4 İŞLETME" sheetId="25" r:id="rId7"/>
    <sheet name="91-120X4 YAT" sheetId="26" r:id="rId8"/>
    <sheet name="50X2İŞLETME" sheetId="8" r:id="rId9"/>
    <sheet name="50X2 YAT" sheetId="22" r:id="rId10"/>
    <sheet name="100X2 İŞLET" sheetId="6" r:id="rId11"/>
    <sheet name="100X2 YAT " sheetId="21" r:id="rId12"/>
    <sheet name="Sayfa1" sheetId="30" r:id="rId13"/>
  </sheets>
  <definedNames>
    <definedName name="_xlnm.Print_Area" localSheetId="10">'100X2 İŞLET'!$A$1:$O$70</definedName>
    <definedName name="_xlnm.Print_Area" localSheetId="11">'100X2 YAT '!$A$1:$M$79</definedName>
    <definedName name="_xlnm.Print_Area" localSheetId="2">'30-65X4 İŞLETME'!$A$1:$L$67</definedName>
    <definedName name="_xlnm.Print_Area" localSheetId="3">'30-65X4YAT'!$A$1:$L$82</definedName>
    <definedName name="_xlnm.Print_Area" localSheetId="9">'50X2 YAT'!$A$1:$L$70</definedName>
    <definedName name="_xlnm.Print_Area" localSheetId="0">'50X25 İŞLET'!$A$1:$M$68</definedName>
    <definedName name="_xlnm.Print_Area" localSheetId="1">'50X25 YAT'!$A$1:$N$69</definedName>
    <definedName name="_xlnm.Print_Area" localSheetId="8">'50X2İŞLETME'!$A$1:$L$71</definedName>
    <definedName name="_xlnm.Print_Area" localSheetId="4">'66-90X4 İŞLETME'!$A$1:$L$68</definedName>
    <definedName name="_xlnm.Print_Area" localSheetId="5">'66-90x4yat'!$A$1:$L$84</definedName>
    <definedName name="_xlnm.Print_Area" localSheetId="6">'91-120X4 İŞLETME'!$A$1:$O$69</definedName>
    <definedName name="_xlnm.Print_Area" localSheetId="7">'91-120X4 YAT'!$A$1:$M$78</definedName>
  </definedNames>
  <calcPr calcId="145621"/>
</workbook>
</file>

<file path=xl/calcChain.xml><?xml version="1.0" encoding="utf-8"?>
<calcChain xmlns="http://schemas.openxmlformats.org/spreadsheetml/2006/main">
  <c r="N30" i="3" l="1"/>
  <c r="E10" i="21" l="1"/>
  <c r="E32" i="22" l="1"/>
  <c r="E14" i="22"/>
  <c r="A3" i="22"/>
  <c r="A1" i="22"/>
  <c r="F42" i="8"/>
  <c r="F29" i="8"/>
  <c r="I26" i="8"/>
  <c r="E12" i="27" l="1"/>
  <c r="A1" i="29" l="1"/>
  <c r="E12" i="29" l="1"/>
  <c r="E37" i="21" l="1"/>
  <c r="E31" i="21"/>
  <c r="E14" i="21"/>
  <c r="A3" i="21"/>
  <c r="A1" i="21"/>
  <c r="H44" i="6"/>
  <c r="H30" i="6"/>
  <c r="E26" i="6"/>
  <c r="E41" i="26" l="1"/>
  <c r="E35" i="26"/>
  <c r="E23" i="26"/>
  <c r="E16" i="26"/>
  <c r="A3" i="26"/>
  <c r="A1" i="26"/>
  <c r="H44" i="25"/>
  <c r="H30" i="25"/>
  <c r="E26" i="25"/>
  <c r="E41" i="27" l="1"/>
  <c r="E35" i="27"/>
  <c r="E23" i="27"/>
  <c r="E16" i="27"/>
  <c r="A3" i="27"/>
  <c r="F42" i="23"/>
  <c r="F29" i="23"/>
  <c r="I26" i="23"/>
  <c r="A3" i="29"/>
  <c r="E41" i="29" l="1"/>
  <c r="E35" i="29"/>
  <c r="E23" i="29"/>
  <c r="E16" i="29"/>
  <c r="F42" i="28"/>
  <c r="F29" i="28"/>
  <c r="I26" i="28"/>
  <c r="L39" i="29" l="1"/>
  <c r="K34" i="29"/>
  <c r="K30" i="29"/>
  <c r="K28" i="29"/>
  <c r="K25" i="29"/>
  <c r="K22" i="29"/>
  <c r="L19" i="29" s="1"/>
  <c r="K15" i="29"/>
  <c r="L13" i="29" s="1"/>
  <c r="K10" i="29"/>
  <c r="K7" i="29"/>
  <c r="L6" i="29" l="1"/>
  <c r="L24" i="29"/>
  <c r="L35" i="21"/>
  <c r="L43" i="29" l="1"/>
  <c r="L44" i="29" s="1"/>
  <c r="K30" i="21"/>
  <c r="L45" i="29" l="1"/>
  <c r="K34" i="26"/>
  <c r="K30" i="26"/>
  <c r="K28" i="26"/>
  <c r="K34" i="27"/>
  <c r="K30" i="27"/>
  <c r="K28" i="27"/>
  <c r="K41" i="3" l="1"/>
  <c r="K39" i="3"/>
  <c r="K37" i="3"/>
  <c r="K35" i="3"/>
  <c r="K33" i="3"/>
  <c r="N23" i="6"/>
  <c r="O43" i="6"/>
  <c r="N40" i="6"/>
  <c r="N38" i="6"/>
  <c r="N36" i="6"/>
  <c r="N34" i="6"/>
  <c r="K33" i="28"/>
  <c r="K35" i="28"/>
  <c r="K37" i="28"/>
  <c r="K39" i="28"/>
  <c r="L41" i="28"/>
  <c r="K23" i="28"/>
  <c r="K28" i="28"/>
  <c r="L27" i="28" s="1"/>
  <c r="B10" i="28" s="1"/>
  <c r="K9" i="28" s="1"/>
  <c r="K23" i="23"/>
  <c r="K28" i="23"/>
  <c r="L27" i="23" s="1"/>
  <c r="B10" i="23" s="1"/>
  <c r="K9" i="23" s="1"/>
  <c r="L41" i="23"/>
  <c r="K33" i="23"/>
  <c r="K35" i="23"/>
  <c r="K37" i="23"/>
  <c r="K39" i="23"/>
  <c r="N34" i="25"/>
  <c r="N36" i="25"/>
  <c r="N38" i="25"/>
  <c r="N40" i="25"/>
  <c r="O43" i="25"/>
  <c r="N23" i="25"/>
  <c r="N29" i="25"/>
  <c r="O28" i="25" s="1"/>
  <c r="B10" i="25" s="1"/>
  <c r="N9" i="25" s="1"/>
  <c r="K33" i="8"/>
  <c r="K35" i="8"/>
  <c r="K37" i="8"/>
  <c r="K39" i="8"/>
  <c r="L41" i="8"/>
  <c r="K23" i="8"/>
  <c r="K28" i="8"/>
  <c r="L27" i="8" s="1"/>
  <c r="B10" i="8" s="1"/>
  <c r="K9" i="8" s="1"/>
  <c r="N29" i="6"/>
  <c r="O28" i="6" s="1"/>
  <c r="B10" i="6" s="1"/>
  <c r="N9" i="6" s="1"/>
  <c r="J7" i="22"/>
  <c r="J9" i="22"/>
  <c r="J13" i="22"/>
  <c r="K11" i="22" s="1"/>
  <c r="K17" i="22"/>
  <c r="J24" i="22"/>
  <c r="J26" i="22"/>
  <c r="K21" i="22" s="1"/>
  <c r="K30" i="22"/>
  <c r="K25" i="26"/>
  <c r="L24" i="26" s="1"/>
  <c r="K25" i="27"/>
  <c r="L24" i="27" s="1"/>
  <c r="K22" i="27"/>
  <c r="L19" i="27" s="1"/>
  <c r="K15" i="27"/>
  <c r="L13" i="27" s="1"/>
  <c r="K7" i="27"/>
  <c r="K10" i="27"/>
  <c r="K36" i="1"/>
  <c r="K38" i="1"/>
  <c r="K28" i="1"/>
  <c r="K30" i="1"/>
  <c r="K22" i="1"/>
  <c r="L19" i="1" s="1"/>
  <c r="K15" i="1"/>
  <c r="L13" i="1" s="1"/>
  <c r="K7" i="1"/>
  <c r="K10" i="1"/>
  <c r="K24" i="3"/>
  <c r="K26" i="3"/>
  <c r="L44" i="3"/>
  <c r="K24" i="21"/>
  <c r="K26" i="21"/>
  <c r="L21" i="21" s="1"/>
  <c r="L17" i="21"/>
  <c r="K13" i="21"/>
  <c r="L11" i="21" s="1"/>
  <c r="K7" i="21"/>
  <c r="K9" i="21"/>
  <c r="F26" i="28"/>
  <c r="K25" i="28" s="1"/>
  <c r="L43" i="28"/>
  <c r="H26" i="25"/>
  <c r="N25" i="25" s="1"/>
  <c r="O45" i="25"/>
  <c r="K7" i="26"/>
  <c r="K10" i="26"/>
  <c r="K15" i="26"/>
  <c r="L13" i="26" s="1"/>
  <c r="K22" i="26"/>
  <c r="L19" i="26" s="1"/>
  <c r="L39" i="26"/>
  <c r="F26" i="23"/>
  <c r="K25" i="23" s="1"/>
  <c r="L43" i="23"/>
  <c r="L39" i="27"/>
  <c r="L43" i="8"/>
  <c r="F26" i="8"/>
  <c r="K25" i="8"/>
  <c r="H26" i="6"/>
  <c r="N25" i="6"/>
  <c r="O45" i="6"/>
  <c r="L46" i="3"/>
  <c r="C10" i="3"/>
  <c r="K9" i="3" s="1"/>
  <c r="O33" i="6" l="1"/>
  <c r="L32" i="3"/>
  <c r="C13" i="3" s="1"/>
  <c r="L12" i="3" s="1"/>
  <c r="B13" i="6"/>
  <c r="O12" i="6" s="1"/>
  <c r="O22" i="6"/>
  <c r="B8" i="6" s="1"/>
  <c r="N7" i="6" s="1"/>
  <c r="O6" i="6" s="1"/>
  <c r="L21" i="8"/>
  <c r="B8" i="8" s="1"/>
  <c r="K7" i="8" s="1"/>
  <c r="L6" i="8" s="1"/>
  <c r="L21" i="28"/>
  <c r="B8" i="28" s="1"/>
  <c r="K7" i="28" s="1"/>
  <c r="L6" i="28" s="1"/>
  <c r="L6" i="21"/>
  <c r="L39" i="21" s="1"/>
  <c r="L40" i="21" s="1"/>
  <c r="L41" i="21" s="1"/>
  <c r="L6" i="26"/>
  <c r="L43" i="26" s="1"/>
  <c r="L44" i="26" s="1"/>
  <c r="L45" i="26" s="1"/>
  <c r="L23" i="3"/>
  <c r="C8" i="3" s="1"/>
  <c r="K7" i="3" s="1"/>
  <c r="L6" i="3" s="1"/>
  <c r="L24" i="1"/>
  <c r="K6" i="22"/>
  <c r="K34" i="22" s="1"/>
  <c r="K35" i="22" s="1"/>
  <c r="K36" i="22" s="1"/>
  <c r="L35" i="1"/>
  <c r="O22" i="25"/>
  <c r="B8" i="25" s="1"/>
  <c r="N7" i="25" s="1"/>
  <c r="O6" i="25" s="1"/>
  <c r="L21" i="23"/>
  <c r="L6" i="27"/>
  <c r="L43" i="27" s="1"/>
  <c r="L44" i="27" s="1"/>
  <c r="L45" i="27" s="1"/>
  <c r="L6" i="1"/>
  <c r="L32" i="8"/>
  <c r="B13" i="8" s="1"/>
  <c r="L12" i="8" s="1"/>
  <c r="O33" i="25"/>
  <c r="B13" i="25" s="1"/>
  <c r="O12" i="25" s="1"/>
  <c r="L32" i="23"/>
  <c r="B13" i="23" s="1"/>
  <c r="L12" i="23" s="1"/>
  <c r="L32" i="28"/>
  <c r="B13" i="28" s="1"/>
  <c r="L12" i="28" s="1"/>
  <c r="O53" i="6" l="1"/>
  <c r="B16" i="6" s="1"/>
  <c r="O15" i="6" s="1"/>
  <c r="O18" i="6" s="1"/>
  <c r="L42" i="21" s="1"/>
  <c r="L43" i="21" s="1"/>
  <c r="L53" i="3"/>
  <c r="C16" i="3" s="1"/>
  <c r="L15" i="3" s="1"/>
  <c r="L18" i="3" s="1"/>
  <c r="L45" i="1" s="1"/>
  <c r="L51" i="8"/>
  <c r="B16" i="8" s="1"/>
  <c r="L15" i="8" s="1"/>
  <c r="L18" i="8" s="1"/>
  <c r="K37" i="22" s="1"/>
  <c r="K38" i="22" s="1"/>
  <c r="L51" i="28"/>
  <c r="B16" i="28" s="1"/>
  <c r="L15" i="28" s="1"/>
  <c r="L18" i="28" s="1"/>
  <c r="L46" i="29" s="1"/>
  <c r="L47" i="29" s="1"/>
  <c r="O53" i="25"/>
  <c r="B16" i="25" s="1"/>
  <c r="O15" i="25" s="1"/>
  <c r="O18" i="25" s="1"/>
  <c r="L46" i="26" s="1"/>
  <c r="L47" i="26" s="1"/>
  <c r="L51" i="23"/>
  <c r="B16" i="23" s="1"/>
  <c r="L15" i="23" s="1"/>
  <c r="L42" i="1"/>
  <c r="L43" i="1" s="1"/>
  <c r="L44" i="1" s="1"/>
  <c r="B8" i="23"/>
  <c r="K7" i="23" s="1"/>
  <c r="L6" i="23" s="1"/>
  <c r="L46" i="1" l="1"/>
  <c r="L18" i="23"/>
  <c r="L46" i="27" s="1"/>
  <c r="L47" i="27" s="1"/>
</calcChain>
</file>

<file path=xl/sharedStrings.xml><?xml version="1.0" encoding="utf-8"?>
<sst xmlns="http://schemas.openxmlformats.org/spreadsheetml/2006/main" count="960" uniqueCount="185">
  <si>
    <t>KIRSAL ALANDA SOSYAL DESTEK PROJESİ</t>
  </si>
  <si>
    <t xml:space="preserve">     ORTAKLARMÜLKİYETİNDE 1250 BAŞLIK (50 AİLE X25 BAŞ/AİLE)  KOYUNCULUK </t>
  </si>
  <si>
    <t>1- ARSA GİDERİ</t>
  </si>
  <si>
    <t xml:space="preserve">  1.1- </t>
  </si>
  <si>
    <t>X</t>
  </si>
  <si>
    <t xml:space="preserve"> </t>
  </si>
  <si>
    <t xml:space="preserve">  1.2- </t>
  </si>
  <si>
    <t xml:space="preserve">Ağıl Arsası </t>
  </si>
  <si>
    <t>Ad</t>
  </si>
  <si>
    <t>m2</t>
  </si>
  <si>
    <t>2- İNŞAAT İŞLERİ</t>
  </si>
  <si>
    <t xml:space="preserve">  2.1- İşletme Binası </t>
  </si>
  <si>
    <t xml:space="preserve">  2.2- Ağıl İnşaatı(50 Başlık )</t>
  </si>
  <si>
    <t xml:space="preserve">  2.3- Fosseptik</t>
  </si>
  <si>
    <t>3- TESİSAT İŞLERİ</t>
  </si>
  <si>
    <t xml:space="preserve">  3.1- İşletme Binası Elektrik Tesisatı</t>
  </si>
  <si>
    <t xml:space="preserve">  3.2- İşletme Binası Sıhhı Tesisatı</t>
  </si>
  <si>
    <t xml:space="preserve">  3.3- Ağıl  Aydınlatması</t>
  </si>
  <si>
    <t>)</t>
  </si>
  <si>
    <t>4- MAKİNA DONATIM</t>
  </si>
  <si>
    <t xml:space="preserve">  4.1- Süt Toplama Tankı   </t>
  </si>
  <si>
    <t xml:space="preserve">  4.2- </t>
  </si>
  <si>
    <t>Süt Süzme Kabı (500Lt. Depo / Adet)</t>
  </si>
  <si>
    <t xml:space="preserve">  4.3- </t>
  </si>
  <si>
    <t>Süt Pompası ( 5 T/H )</t>
  </si>
  <si>
    <t xml:space="preserve">  4.4- Süt Ölçüm Kabı ( 30 Lt)</t>
  </si>
  <si>
    <t xml:space="preserve">  4.5- Yem Ezme Makinası (1 Ad)</t>
  </si>
  <si>
    <r>
      <t>5- TAŞIT ARACI</t>
    </r>
    <r>
      <rPr>
        <sz val="10"/>
        <rFont val="Arial"/>
        <family val="2"/>
        <charset val="162"/>
      </rPr>
      <t xml:space="preserve"> (Yaklaşık 3 Tonluk Kamyon)</t>
    </r>
  </si>
  <si>
    <t>6- CANLI DEMİRBAŞ ALIMI</t>
  </si>
  <si>
    <t xml:space="preserve">   6.1- ( 1,5 - 2,5 Yaşında Damızlık Koyun) </t>
  </si>
  <si>
    <t xml:space="preserve">   6.2- ( 1,5 - 2,5 Yaşında Koç) </t>
  </si>
  <si>
    <t>8- GENEL GİDERLER (%1)</t>
  </si>
  <si>
    <t>9- BEKLENMEYEN GİDERLER (%1)</t>
  </si>
  <si>
    <t xml:space="preserve">    SABİT YATIRIM TUTARI</t>
  </si>
  <si>
    <t xml:space="preserve">    İŞLETME SERMAYESİ </t>
  </si>
  <si>
    <t xml:space="preserve">    TOPLAM YATIRIM TUTARI</t>
  </si>
  <si>
    <t>ORTAKLARIN MÜLKİYETİNDE 1250 BAŞLIK (50 AİLE X 25 BAŞ/AİLE) KOYUNCULUK</t>
  </si>
  <si>
    <t>1- STOKLAR</t>
  </si>
  <si>
    <t xml:space="preserve">  1.1- Hammadde Stoku</t>
  </si>
  <si>
    <t xml:space="preserve">  1.2- Yardımcı Madde ve Malzeme Stoku</t>
  </si>
  <si>
    <t>2- NAKİT İHTİYACI</t>
  </si>
  <si>
    <t>3- MÜŞTERİYE BAĞLI MAL DEĞERİ</t>
  </si>
  <si>
    <t>İŞLETME SERMAYESİ TOPLAMI</t>
  </si>
  <si>
    <t>YILLIK İŞLETME GİDERLERİ</t>
  </si>
  <si>
    <t>1- HAMMADDE GİDERİ</t>
  </si>
  <si>
    <t xml:space="preserve">  (Kaba Yem )</t>
  </si>
  <si>
    <t>Kğ)</t>
  </si>
  <si>
    <t xml:space="preserve">  ( Kesif Yem )</t>
  </si>
  <si>
    <t>2- YARDIMCI MADDE VE MALZEME GİDERİ</t>
  </si>
  <si>
    <t xml:space="preserve">     Mineral Madde ve Tuz</t>
  </si>
  <si>
    <t>3- PERSONEL GİDERİ</t>
  </si>
  <si>
    <t xml:space="preserve">  3.1 Müdür ( 1 Ad.)</t>
  </si>
  <si>
    <t>Ay)</t>
  </si>
  <si>
    <t xml:space="preserve">  3.2 Muhasebeci (1 Ad.)</t>
  </si>
  <si>
    <t>Ay</t>
  </si>
  <si>
    <t xml:space="preserve">  3.4 Bekçi (1 Ad.)</t>
  </si>
  <si>
    <t xml:space="preserve">  3.5 Bakıcı (1 Ad.)</t>
  </si>
  <si>
    <t>4- VETERİNER VE İLAÇ GİDERİ</t>
  </si>
  <si>
    <t>Baş)</t>
  </si>
  <si>
    <t>5- SİGORTA GİDERİ</t>
  </si>
  <si>
    <t>Baş</t>
  </si>
  <si>
    <t>6-ELEKTRİK - SU - YAKIT GİDERİ (Global)</t>
  </si>
  <si>
    <t>7- BAKIM - ONARIM GİDERİ ( Global)</t>
  </si>
  <si>
    <t xml:space="preserve">    TOPLAM</t>
  </si>
  <si>
    <t xml:space="preserve">NOT:   1- Nakit ihtiyacı olarak , personel-veteriner-ilaç-sigorta-elektrik su yakıt- bakım onarım giderinin </t>
  </si>
  <si>
    <t xml:space="preserve">    yarısı alınmıştır.</t>
  </si>
  <si>
    <t>olarak alınacaktır.</t>
  </si>
  <si>
    <t xml:space="preserve">  1.2- Ahır Arsası (100m2)</t>
  </si>
  <si>
    <t>m2)</t>
  </si>
  <si>
    <t xml:space="preserve">  2.2- Ahır İnşaatı(2-5) Başlık</t>
  </si>
  <si>
    <t xml:space="preserve">  4.3- Süt Pompası ( 5 T/H )</t>
  </si>
  <si>
    <t xml:space="preserve">  4.4- Süt Ölçüm Kabı ( 30 Lt )</t>
  </si>
  <si>
    <t>5- TAŞIT ARACI (Yaklaşık 3 Tonluk Kamyon)</t>
  </si>
  <si>
    <t>alınacaktır.</t>
  </si>
  <si>
    <t xml:space="preserve">  2.1- Mineral Madde ve Tuz</t>
  </si>
  <si>
    <t xml:space="preserve">  2.2- Yardımcı Malzeme (Global)</t>
  </si>
  <si>
    <t>x</t>
  </si>
  <si>
    <t>Ad)</t>
  </si>
  <si>
    <t>8- SATIŞ GİDERİ  (Global)</t>
  </si>
  <si>
    <t xml:space="preserve">NOT:   1- Nakit ihtiyacı olarak , personel-veteriner-ilaç-sigorta-elektrik su yakıt- bakım onarım ve satış giderinin </t>
  </si>
  <si>
    <t xml:space="preserve">  3.3 Memur (1 Ad.)</t>
  </si>
  <si>
    <r>
      <t xml:space="preserve">  4.1-Süt Toplama Tankı </t>
    </r>
    <r>
      <rPr>
        <sz val="9"/>
        <rFont val="Arial"/>
        <family val="2"/>
      </rPr>
      <t>( 5 Tonluk Soğutma Grubu 1 Adet )</t>
    </r>
  </si>
  <si>
    <t xml:space="preserve">  4.6- Yem Ezme Makinası</t>
  </si>
  <si>
    <t xml:space="preserve">   binası, bölge koşulları nedeniyle teras çatı yapılmasını gerektiriyorsa bu takdirde; 2.1 No’lu kalemdeki keşif </t>
  </si>
  <si>
    <t xml:space="preserve">   tutarından 18.211, 18.231, 21.210 ve 24.012 pozlarındaki işlere ait miktar düşülecek ve kalan miktarlara </t>
  </si>
  <si>
    <t>1-HAMMADDE GİDERİ</t>
  </si>
  <si>
    <t xml:space="preserve">          2- Projede yer alan ağılların.....adedi yeni yapılacak.....adedi tadilaYTLı.....adedi mevcut olup, kredi </t>
  </si>
  <si>
    <t xml:space="preserve">  2.2- Ahır İnşaatı(2-5) Başlık(Kapalı)</t>
  </si>
  <si>
    <r>
      <t xml:space="preserve">  4.1-Süt Toplama Tankı </t>
    </r>
    <r>
      <rPr>
        <sz val="9"/>
        <rFont val="Arial"/>
        <family val="2"/>
      </rPr>
      <t>( 3 Tonluk Soğutma Grubu 1 Adet )</t>
    </r>
  </si>
  <si>
    <t xml:space="preserve">  4.2- Süt Süzme Kabı (500Lt. Depo / Adet)</t>
  </si>
  <si>
    <t>İşletme Binası Arsası (350m2)</t>
  </si>
  <si>
    <t xml:space="preserve">  1.1- İşletme Binası Arsası (350m2)</t>
  </si>
  <si>
    <t xml:space="preserve">  3.3 Büro Görevlisi (1 Ad.)</t>
  </si>
  <si>
    <t>Holstein          (4-5 Aylık gebe düve)</t>
  </si>
  <si>
    <t>TL/Ad</t>
  </si>
  <si>
    <t>TL/Ay</t>
  </si>
  <si>
    <t>TL/Yıl</t>
  </si>
  <si>
    <t>TL/m2</t>
  </si>
  <si>
    <t>TL/AD</t>
  </si>
  <si>
    <t xml:space="preserve">   işletme binası ilave keşfi tutarı olan; 7.981,91 TL ilave edilecektir.</t>
  </si>
  <si>
    <t>6- CANLI DEMİRBAŞ ALIMI(merinos)</t>
  </si>
  <si>
    <t xml:space="preserve">           2-Sigorta Gideri(5.Madde)ilk yıl için canlı demirbaş alımı içerisindedir.  </t>
  </si>
  <si>
    <t xml:space="preserve">7- NAKLİYE GİDERİ </t>
  </si>
  <si>
    <t xml:space="preserve">           2-  Sigorta Gideri(5.Madde)ilk yıl için canlı demirbaş alımı içerisindedir. </t>
  </si>
  <si>
    <t>Ahır Arsası (150m2)</t>
  </si>
  <si>
    <t xml:space="preserve">  2.2- Ahır İnşaatı(10 Başlık Yarı Açık)</t>
  </si>
  <si>
    <t xml:space="preserve">  3.3- Yarı Açık Ahır Aydınlatması</t>
  </si>
  <si>
    <t>Ad.</t>
  </si>
  <si>
    <t xml:space="preserve">  4.4- Süt Ölçüm Kabı</t>
  </si>
  <si>
    <t xml:space="preserve">  4.6- Yem Ezme Makinası (350 Kg/h)</t>
  </si>
  <si>
    <t xml:space="preserve">bölge koşulları nedeniyle teras çatı yapılmasını gerektiriyorsa bu takdirde; 2.1 No’lu kalemdeki keşif tutarından </t>
  </si>
  <si>
    <t>18.211, 18.231, 21.210 ve 24.012 pozlarındaki işlere ait miktar düşülecek ve kalan miktarlara işletme binası</t>
  </si>
  <si>
    <t xml:space="preserve">  3.3 Büro Görevlisi-İşci (3 Ad.)</t>
  </si>
  <si>
    <t xml:space="preserve">  3.3 Büro Görevlisi ve İşci (3 Ad.)</t>
  </si>
  <si>
    <t xml:space="preserve">  3.3 Büro Görevlisi ve İşci(3 Ad.)</t>
  </si>
  <si>
    <t xml:space="preserve">        ( 2 Tonluk Soğutma Grubu 1 Adet )</t>
  </si>
  <si>
    <t xml:space="preserve">  4.1- Süt Toplama Tankı (5 Ton'luk)</t>
  </si>
  <si>
    <t xml:space="preserve">  4.1- Süt Toplama Tankı (6 Ton'luk )</t>
  </si>
  <si>
    <t xml:space="preserve">  4.1- Süt Toplama Tankı (7 Ton'luk )</t>
  </si>
  <si>
    <t xml:space="preserve">3-  Sigorta Gideri(5.Madde)ilk yıl için canlı demirbaş alımı içerisindedir. </t>
  </si>
  <si>
    <t xml:space="preserve">  4.8- Jeneratör (30Kw+Otomatik devreye girme tertibatı)</t>
  </si>
  <si>
    <t>NOT:  1- Tutarlara KDV ve Nakliye  Dahildir.</t>
  </si>
  <si>
    <t xml:space="preserve">         3-2.1 No’lu kalemlerdeki değer, işletme çatısının ahşap oturtma çatı yapılması halinde geçerlidir. Şayet  işletme binası, </t>
  </si>
  <si>
    <t xml:space="preserve">          4- Mandırası bulunan kooperatiflere, 1.1, 2.1, 2.3,  ve 5 nolu kalemler için kredi verilmeyecektir.</t>
  </si>
  <si>
    <t>NOT:  1- Tutarlara KDV ve Nakliye Dahildir.</t>
  </si>
  <si>
    <t>4- Mandırası bulunan kooperatiflere, 1.1, 2.1, 2.3 ve 5 nolu kalemler için kredi verilmeyecektir.</t>
  </si>
  <si>
    <t>4- Mandırası bulunan kooperatiflere, 1.1, 2.1, 2.3,  ve 5 nolu kalemler için kredi verilmeyecektir.</t>
  </si>
  <si>
    <t>5-2.1 No’lu kalemlerdeki değer, işletme çatısının ahşap oturtma çatı yapılması halinde geçerlidir. Şayet  işletme</t>
  </si>
  <si>
    <t>NOT:   1- Tutarlara KDV ve Nakliye Dahildir.</t>
  </si>
  <si>
    <t xml:space="preserve">          (4-5 Aylık gebe düve)(Holstein)</t>
  </si>
  <si>
    <t>standardı bulunmaması halinde TSEK kalite uygunluk belgesi bulunma şartı aranacaktır.</t>
  </si>
  <si>
    <t>2- Tutarlara Nakliye ve KDV Dahildir.</t>
  </si>
  <si>
    <t>3- Tutarlara Nakliye ve KDV Dahildir.</t>
  </si>
  <si>
    <t xml:space="preserve">         4- Mandırası bulunan kooperatiflere, 1.1, 2.1, 2.3,  ve 5 nolu kalemler için kredi verilmeyecektir.</t>
  </si>
  <si>
    <t xml:space="preserve">almak istemeyen ortaklar almayabilirler.Bu durumda 4-7 nolu kalemden kullanılmayan kısım tenkis edilecektir. </t>
  </si>
  <si>
    <t xml:space="preserve">8- Kooperatif Merkezi süt sağım sistemi kurmak istediğinde 4-7 nolu kalemi kullanabilecektir. Süt sağım Makinası </t>
  </si>
  <si>
    <t xml:space="preserve">        7- Kooperatif Merkezi süt sağım sistemi kurmak istediğinde 4-7 nolu kalemi kullanabilecektir. Süt sağım Makinası </t>
  </si>
  <si>
    <t>Üniteli Tip Projesindeki süt sağım makine ekipmanları eklenecektir.</t>
  </si>
  <si>
    <r>
      <t xml:space="preserve"> Müşterek üretim ünitesi</t>
    </r>
    <r>
      <rPr>
        <sz val="10"/>
        <rFont val="Arial"/>
        <family val="2"/>
        <charset val="162"/>
      </rPr>
      <t xml:space="preserve"> kurulması onaylandığı takdirde;</t>
    </r>
  </si>
  <si>
    <t xml:space="preserve"> Kooperatifin talebi halinde Merkezi Süt sağım  </t>
  </si>
  <si>
    <t xml:space="preserve"> 4.7-Tek Güğümlü-Çift Sağımlı Süt Sağım Makinası</t>
  </si>
  <si>
    <t xml:space="preserve">  4.8- Jeneratör ( 20Kw+Otomatik devreye girme tertibatı)</t>
  </si>
  <si>
    <t xml:space="preserve"> 14.1.2011 tarih ve 2 sayılı Makam Olur'u  ile makine donatım kalemine eklemeler yapılacaktır.</t>
  </si>
  <si>
    <t>14.1.2011 tarih ve 2 sayılı Makam Olur'u  ile makine donatım kalemine eklemeler yapılacaktır.</t>
  </si>
  <si>
    <t xml:space="preserve">  4.8- Jeneratör 20Kw+Otomatik devreye girme tertibatı)</t>
  </si>
  <si>
    <t>TL/kg</t>
  </si>
  <si>
    <t xml:space="preserve">  4.5- Silaj Makinası (Tek Sıralı)</t>
  </si>
  <si>
    <t xml:space="preserve"> KIRSAL ALANDA SOSYAL DESTEK PROJESİ</t>
  </si>
  <si>
    <t xml:space="preserve">          (3-5 Aylık gebe düve)(Holstein)</t>
  </si>
  <si>
    <t>ORTAKLARIN MÜLKİYETİNDE 120 BAŞLIK (30 AİLE X 4 BAŞ/AİLE) SÜT SIĞIRCILIĞI</t>
  </si>
  <si>
    <t>ORTAKLARIN MÜLKİYETİNDE 100 BAŞLIK ( 50 AİLE X 2BAŞ/AİLE) SÜT SIĞIRCILIĞI</t>
  </si>
  <si>
    <t>ORTAKLARIN MÜLKİYETİNDE 200 BAŞLIK ( 100 AİLE X 2 BAŞ/AİLE) SÜT SIĞIRCILIĞI</t>
  </si>
  <si>
    <t>ORTAKLARIN MÜLKİYETİNDE 264 BAŞLIK ( 66 AİLE X 4BAŞ/AİLE) SÜT SIĞIRCILIĞI</t>
  </si>
  <si>
    <t>ORTAKLARIN MÜLKİYETİNDE 364 BAŞLIK ( 91 AİLE X 4BAŞ/AİLE) SÜT SIĞIRCILIĞI</t>
  </si>
  <si>
    <t xml:space="preserve">4- Canlı demirbaş bedeli Morkaraman 700,00 TL/Baş-  Kangal Akkaraman 700,00 TL/Baş-Kıvırcık,İvesi, Akkaraman 700 TL/Baş,   </t>
  </si>
  <si>
    <t xml:space="preserve"> Merinos , Orta Anadolu Merinos,Karayaka 700 TL/Baş,  ırkı için   alınacaktır.</t>
  </si>
  <si>
    <t xml:space="preserve">3-Yarı açık ahır projesi uygulanması halinde 2.2 No'lu ahır inşaat değeri 17.489,18TL olarak </t>
  </si>
  <si>
    <r>
      <t xml:space="preserve">3- Yarı açık ahır projesi uygulanması halinde 2.2 No'lu ahır inşaat değeri </t>
    </r>
    <r>
      <rPr>
        <sz val="10"/>
        <color rgb="FFFF0000"/>
        <rFont val="Arial"/>
        <family val="2"/>
        <charset val="162"/>
      </rPr>
      <t>17.489,18</t>
    </r>
    <r>
      <rPr>
        <sz val="10"/>
        <rFont val="Arial"/>
        <family val="2"/>
        <charset val="162"/>
      </rPr>
      <t xml:space="preserve"> TL olarak </t>
    </r>
  </si>
  <si>
    <t xml:space="preserve">  5- Canlı demirbaş bedeli simental ırkı hayvanlarda 6.500 TL/Baş Montofon Irkında 5.000 TL/Baş </t>
  </si>
  <si>
    <t>Mavi Belgeli Holstein ırkı için 6.500 TL/Baş, Jersey ırkı için 4.000TL alınacaktır.</t>
  </si>
  <si>
    <t xml:space="preserve">5-Makine-Alet ve Ekipman alımlarında  TSE uygunluk belgesi veya TSE  </t>
  </si>
  <si>
    <t xml:space="preserve"> TSEK kalite uygunluk belgesi bulunma şartı aranacaktır.</t>
  </si>
  <si>
    <t xml:space="preserve"> bulunmaması halinde TSEK kalite uygunluk belgesi bulunma şartı aranacaktır.</t>
  </si>
  <si>
    <t xml:space="preserve">7- Canlı demirbaş bedeli simental ırkı hayvanlarda 6.500 TL/Baş Montofon Irkında 5.000 TL/Baş </t>
  </si>
  <si>
    <t>8-Makine-Alet ve Ekipman alımlarında hiç kuılanılmamış (sıfır) ve TSE uygunluk belgesi veya TSE  standardı uygunluk</t>
  </si>
  <si>
    <t xml:space="preserve">9- Kooperatif Merkezi süt sağım sistemi kurmak istediğinde 4-7 nolu kalemi kullanabilecektir. Süt sağım Makinası </t>
  </si>
  <si>
    <t xml:space="preserve">     7-Makine-Alet ve Ekipman alımlarında hiç kuılanılmamış (sıfır) ve TSE uygunluk belgesi veya TSE  standardı uygunluk</t>
  </si>
  <si>
    <t xml:space="preserve">       5- Canlı demirbaş bedeli simental ırkı hayvanlarda 6.500 TL/Baş Montofon Irkında 5.000 TL/Baş </t>
  </si>
  <si>
    <t xml:space="preserve">       6-Makine-Alet ve Ekipman alımlarında hiç kuılanılmamış (sıfır) ve TSE uygunluk belgesi veya TSE  standardı uygunluk</t>
  </si>
  <si>
    <t xml:space="preserve">       7-  300 başa kadar kapasitesi olan kooperatiflere, müşterek üretim izni verilecektir. 100- 300  baş arsındaki işletmelere </t>
  </si>
  <si>
    <t xml:space="preserve">       8- Kooperatif Merkezi süt sağım sistemi kurmak istediğinde 4-7 nolu kalemi kullanabilecektir. Süt sağım Makinası </t>
  </si>
  <si>
    <t xml:space="preserve">      6-Makine-Alet ve Ekipman alımlarında  TSE uygunluk belgesi veya TSE  standardı bulunmaması halinde</t>
  </si>
  <si>
    <t xml:space="preserve">      7-  300 başa kadar kapasitesi olan kooperatiflere, müşterek üretim izni verilecektir. 100- 300  baş arsındaki işletmelere </t>
  </si>
  <si>
    <t xml:space="preserve">     8- Kooperatif Merkezi süt sağım sistemi kurmak istediğinde 4-7 nolu kalemi kullanabilecektir. Süt sağım Makinası </t>
  </si>
  <si>
    <r>
      <t>6- Müşterek üretim ünitesi</t>
    </r>
    <r>
      <rPr>
        <sz val="10"/>
        <rFont val="Arial"/>
        <charset val="162"/>
      </rPr>
      <t xml:space="preserve"> kurulması onaylandığı takdirde;</t>
    </r>
  </si>
  <si>
    <t xml:space="preserve">   PROJESİ 2014 YILI İŞLETME SERMAYESİ TABLOSU</t>
  </si>
  <si>
    <r>
      <t xml:space="preserve">           miktarı   07/</t>
    </r>
    <r>
      <rPr>
        <sz val="9.5"/>
        <color rgb="FFFF0000"/>
        <rFont val="Arial"/>
        <family val="2"/>
        <charset val="162"/>
      </rPr>
      <t>05/2014</t>
    </r>
    <r>
      <rPr>
        <sz val="9.5"/>
        <rFont val="Arial"/>
        <family val="2"/>
      </rPr>
      <t xml:space="preserve"> tarih ve </t>
    </r>
    <r>
      <rPr>
        <sz val="9.5"/>
        <color rgb="FFFF0000"/>
        <rFont val="Arial"/>
        <family val="2"/>
        <charset val="162"/>
      </rPr>
      <t xml:space="preserve">2286 </t>
    </r>
    <r>
      <rPr>
        <sz val="9.5"/>
        <rFont val="Arial"/>
        <family val="2"/>
      </rPr>
      <t>sayılı genelge esaslarına göre tesbit edilecektir.</t>
    </r>
  </si>
  <si>
    <t xml:space="preserve"> PROJESİ 2014 YILI YATIRIM TUTARI TABLOSU</t>
  </si>
  <si>
    <t>&lt;</t>
  </si>
  <si>
    <r>
      <t xml:space="preserve">3-Yarı kapalı ağıl yapılması gerektiğinde 2.2 nolu kalem değeri </t>
    </r>
    <r>
      <rPr>
        <sz val="10"/>
        <color rgb="FFFF0000"/>
        <rFont val="Arial"/>
        <family val="2"/>
        <charset val="162"/>
      </rPr>
      <t>26.422</t>
    </r>
    <r>
      <rPr>
        <sz val="10"/>
        <rFont val="Arial"/>
        <charset val="162"/>
      </rPr>
      <t xml:space="preserve"> TL alınacaktır.</t>
    </r>
  </si>
  <si>
    <r>
      <t>ilave keşfi tutarı olan; 8</t>
    </r>
    <r>
      <rPr>
        <sz val="9"/>
        <color indexed="10"/>
        <rFont val="Arial"/>
        <family val="2"/>
        <charset val="162"/>
      </rPr>
      <t>.710,13</t>
    </r>
    <r>
      <rPr>
        <sz val="9"/>
        <rFont val="Arial"/>
        <family val="2"/>
        <charset val="162"/>
      </rPr>
      <t>-TL ilave edilecektir.</t>
    </r>
  </si>
  <si>
    <r>
      <t xml:space="preserve">ilave keşfi tutarı olan; </t>
    </r>
    <r>
      <rPr>
        <sz val="9"/>
        <color rgb="FFFF0000"/>
        <rFont val="Arial"/>
        <family val="2"/>
        <charset val="162"/>
      </rPr>
      <t>8.710.13</t>
    </r>
    <r>
      <rPr>
        <sz val="9"/>
        <rFont val="Arial"/>
        <family val="2"/>
        <charset val="162"/>
      </rPr>
      <t>.-TL ilave edilecektir.</t>
    </r>
  </si>
  <si>
    <r>
      <t xml:space="preserve">ilave keşfi tutarı olan; </t>
    </r>
    <r>
      <rPr>
        <sz val="9"/>
        <color rgb="FFFF0000"/>
        <rFont val="Arial"/>
        <family val="2"/>
        <charset val="162"/>
      </rPr>
      <t>8.710.13</t>
    </r>
    <r>
      <rPr>
        <sz val="9"/>
        <rFont val="Arial"/>
        <family val="2"/>
        <charset val="162"/>
      </rPr>
      <t>-TL ilave edilecektir.</t>
    </r>
  </si>
  <si>
    <r>
      <t xml:space="preserve">6-Kilitleme sistemli yarı açık ahır projesi uygulanması halinde 2.2 No'lu ahır inşaat değeri </t>
    </r>
    <r>
      <rPr>
        <sz val="10"/>
        <color rgb="FFFF0000"/>
        <rFont val="Arial"/>
        <family val="2"/>
        <charset val="162"/>
      </rPr>
      <t>19.651,19</t>
    </r>
    <r>
      <rPr>
        <sz val="10"/>
        <rFont val="Arial"/>
        <family val="2"/>
        <charset val="162"/>
      </rPr>
      <t xml:space="preserve"> TL  </t>
    </r>
  </si>
  <si>
    <r>
      <t xml:space="preserve">6-  Kililitleme sistemli yarı açık ahır projesi uygulanması halinde 2.2 No'lu ahır inşaat değeri </t>
    </r>
    <r>
      <rPr>
        <sz val="10"/>
        <color rgb="FFFF0000"/>
        <rFont val="Arial"/>
        <family val="2"/>
        <charset val="162"/>
      </rPr>
      <t>19.651,19</t>
    </r>
    <r>
      <rPr>
        <sz val="10"/>
        <rFont val="Arial"/>
        <family val="2"/>
        <charset val="162"/>
      </rPr>
      <t xml:space="preserve"> TL olarak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</si>
</sst>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_T_L;[Red]#,##0.00\ _T_L"/>
  </numFmts>
  <fonts count="27" x14ac:knownFonts="1">
    <font>
      <sz val="10"/>
      <name val="Arial"/>
      <charset val="162"/>
    </font>
    <font>
      <sz val="10"/>
      <name val="Arial"/>
      <family val="2"/>
      <charset val="16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indexed="10"/>
      <name val="Arial"/>
      <family val="2"/>
      <charset val="162"/>
    </font>
    <font>
      <sz val="10"/>
      <color indexed="10"/>
      <name val="Arial"/>
      <family val="2"/>
      <charset val="162"/>
    </font>
    <font>
      <b/>
      <i/>
      <sz val="11"/>
      <name val="Arial"/>
      <family val="2"/>
    </font>
    <font>
      <sz val="9"/>
      <name val="Arial"/>
      <family val="2"/>
      <charset val="162"/>
    </font>
    <font>
      <sz val="9"/>
      <color indexed="10"/>
      <name val="Arial"/>
      <family val="2"/>
      <charset val="162"/>
    </font>
    <font>
      <b/>
      <i/>
      <sz val="10"/>
      <name val="Arial"/>
      <family val="2"/>
      <charset val="162"/>
    </font>
    <font>
      <sz val="8"/>
      <name val="Arial Tur"/>
      <charset val="162"/>
    </font>
    <font>
      <sz val="9.5"/>
      <color rgb="FFFF0000"/>
      <name val="Arial"/>
      <family val="2"/>
      <charset val="162"/>
    </font>
    <font>
      <sz val="9"/>
      <color rgb="FFFF0000"/>
      <name val="Arial"/>
      <family val="2"/>
      <charset val="162"/>
    </font>
    <font>
      <sz val="10"/>
      <color rgb="FFFF0000"/>
      <name val="Arial"/>
      <family val="2"/>
      <charset val="16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4" fontId="0" fillId="0" borderId="0" xfId="0" applyNumberFormat="1"/>
    <xf numFmtId="4" fontId="4" fillId="0" borderId="0" xfId="0" applyNumberFormat="1" applyFont="1" applyAlignment="1">
      <alignment horizontal="center"/>
    </xf>
    <xf numFmtId="4" fontId="0" fillId="0" borderId="0" xfId="0" applyNumberFormat="1" applyFill="1"/>
    <xf numFmtId="4" fontId="3" fillId="0" borderId="0" xfId="0" applyNumberFormat="1" applyFont="1"/>
    <xf numFmtId="4" fontId="5" fillId="0" borderId="0" xfId="0" applyNumberFormat="1" applyFont="1" applyFill="1"/>
    <xf numFmtId="4" fontId="6" fillId="0" borderId="0" xfId="0" applyNumberFormat="1" applyFont="1" applyFill="1"/>
    <xf numFmtId="4" fontId="9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4" fontId="7" fillId="0" borderId="0" xfId="0" applyNumberFormat="1" applyFont="1"/>
    <xf numFmtId="4" fontId="7" fillId="0" borderId="0" xfId="0" applyNumberFormat="1" applyFont="1" applyFill="1"/>
    <xf numFmtId="4" fontId="12" fillId="0" borderId="0" xfId="0" applyNumberFormat="1" applyFont="1"/>
    <xf numFmtId="4" fontId="0" fillId="0" borderId="1" xfId="0" applyNumberFormat="1" applyBorder="1"/>
    <xf numFmtId="4" fontId="0" fillId="0" borderId="1" xfId="0" applyNumberFormat="1" applyFill="1" applyBorder="1"/>
    <xf numFmtId="4" fontId="5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Border="1"/>
    <xf numFmtId="4" fontId="3" fillId="0" borderId="1" xfId="0" applyNumberFormat="1" applyFont="1" applyBorder="1"/>
    <xf numFmtId="4" fontId="4" fillId="0" borderId="0" xfId="0" applyNumberFormat="1" applyFont="1" applyBorder="1"/>
    <xf numFmtId="4" fontId="10" fillId="0" borderId="0" xfId="0" applyNumberFormat="1" applyFont="1"/>
    <xf numFmtId="4" fontId="9" fillId="0" borderId="0" xfId="0" applyNumberFormat="1" applyFont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left"/>
    </xf>
    <xf numFmtId="4" fontId="8" fillId="0" borderId="0" xfId="0" applyNumberFormat="1" applyFont="1"/>
    <xf numFmtId="4" fontId="4" fillId="0" borderId="0" xfId="0" applyNumberFormat="1" applyFont="1"/>
    <xf numFmtId="4" fontId="3" fillId="0" borderId="0" xfId="0" applyNumberFormat="1" applyFont="1" applyAlignment="1"/>
    <xf numFmtId="4" fontId="10" fillId="0" borderId="0" xfId="0" applyNumberFormat="1" applyFont="1" applyAlignment="1"/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center"/>
    </xf>
    <xf numFmtId="4" fontId="7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/>
    </xf>
    <xf numFmtId="4" fontId="11" fillId="0" borderId="0" xfId="0" applyNumberFormat="1" applyFont="1"/>
    <xf numFmtId="4" fontId="13" fillId="0" borderId="0" xfId="0" applyNumberFormat="1" applyFont="1" applyFill="1"/>
    <xf numFmtId="164" fontId="0" fillId="0" borderId="0" xfId="0" applyNumberFormat="1" applyFill="1"/>
    <xf numFmtId="3" fontId="0" fillId="0" borderId="0" xfId="0" applyNumberFormat="1" applyFill="1"/>
    <xf numFmtId="3" fontId="16" fillId="0" borderId="0" xfId="0" applyNumberFormat="1" applyFont="1" applyFill="1"/>
    <xf numFmtId="4" fontId="16" fillId="0" borderId="0" xfId="0" applyNumberFormat="1" applyFont="1"/>
    <xf numFmtId="4" fontId="16" fillId="0" borderId="0" xfId="0" applyNumberFormat="1" applyFont="1" applyFill="1" applyAlignment="1">
      <alignment horizontal="center"/>
    </xf>
    <xf numFmtId="4" fontId="16" fillId="0" borderId="0" xfId="0" applyNumberFormat="1" applyFont="1" applyFill="1"/>
    <xf numFmtId="3" fontId="17" fillId="0" borderId="0" xfId="0" applyNumberFormat="1" applyFont="1" applyFill="1"/>
    <xf numFmtId="3" fontId="7" fillId="0" borderId="0" xfId="0" applyNumberFormat="1" applyFont="1"/>
    <xf numFmtId="165" fontId="7" fillId="0" borderId="0" xfId="0" applyNumberFormat="1" applyFont="1"/>
    <xf numFmtId="4" fontId="7" fillId="0" borderId="0" xfId="0" applyNumberFormat="1" applyFont="1" applyAlignment="1">
      <alignment horizontal="left"/>
    </xf>
    <xf numFmtId="4" fontId="17" fillId="0" borderId="0" xfId="0" applyNumberFormat="1" applyFont="1"/>
    <xf numFmtId="3" fontId="0" fillId="0" borderId="0" xfId="0" applyNumberFormat="1" applyAlignment="1">
      <alignment horizontal="center"/>
    </xf>
    <xf numFmtId="4" fontId="19" fillId="0" borderId="0" xfId="0" applyNumberFormat="1" applyFont="1"/>
    <xf numFmtId="3" fontId="0" fillId="0" borderId="0" xfId="0" applyNumberFormat="1" applyFill="1" applyAlignment="1">
      <alignment horizontal="left"/>
    </xf>
    <xf numFmtId="3" fontId="8" fillId="0" borderId="0" xfId="0" applyNumberFormat="1" applyFont="1"/>
    <xf numFmtId="3" fontId="7" fillId="0" borderId="0" xfId="0" applyNumberFormat="1" applyFont="1" applyAlignment="1">
      <alignment horizontal="center"/>
    </xf>
    <xf numFmtId="3" fontId="0" fillId="0" borderId="0" xfId="0" applyNumberFormat="1"/>
    <xf numFmtId="3" fontId="6" fillId="0" borderId="0" xfId="0" applyNumberFormat="1" applyFont="1"/>
    <xf numFmtId="3" fontId="5" fillId="0" borderId="0" xfId="0" applyNumberFormat="1" applyFont="1"/>
    <xf numFmtId="3" fontId="16" fillId="0" borderId="0" xfId="0" applyNumberFormat="1" applyFont="1"/>
    <xf numFmtId="4" fontId="2" fillId="0" borderId="0" xfId="0" applyNumberFormat="1" applyFont="1" applyAlignment="1"/>
    <xf numFmtId="4" fontId="4" fillId="0" borderId="0" xfId="0" applyNumberFormat="1" applyFont="1" applyAlignment="1"/>
    <xf numFmtId="3" fontId="9" fillId="0" borderId="0" xfId="0" applyNumberFormat="1" applyFont="1" applyAlignment="1">
      <alignment horizontal="center"/>
    </xf>
    <xf numFmtId="3" fontId="6" fillId="0" borderId="0" xfId="0" applyNumberFormat="1" applyFont="1" applyFill="1"/>
    <xf numFmtId="3" fontId="0" fillId="0" borderId="0" xfId="0" applyNumberFormat="1" applyFill="1" applyAlignment="1">
      <alignment horizontal="center"/>
    </xf>
    <xf numFmtId="3" fontId="5" fillId="0" borderId="0" xfId="0" applyNumberFormat="1" applyFont="1" applyFill="1"/>
    <xf numFmtId="3" fontId="16" fillId="0" borderId="0" xfId="0" applyNumberFormat="1" applyFont="1" applyFill="1" applyAlignment="1">
      <alignment horizontal="center"/>
    </xf>
    <xf numFmtId="4" fontId="1" fillId="0" borderId="0" xfId="0" applyNumberFormat="1" applyFont="1" applyFill="1"/>
    <xf numFmtId="4" fontId="1" fillId="0" borderId="0" xfId="0" applyNumberFormat="1" applyFont="1"/>
    <xf numFmtId="4" fontId="13" fillId="0" borderId="0" xfId="0" applyNumberFormat="1" applyFont="1"/>
    <xf numFmtId="0" fontId="22" fillId="0" borderId="0" xfId="0" applyFont="1"/>
    <xf numFmtId="4" fontId="0" fillId="0" borderId="0" xfId="0" applyNumberFormat="1" applyFont="1" applyFill="1"/>
    <xf numFmtId="4" fontId="7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6" fillId="0" borderId="0" xfId="0" applyNumberFormat="1" applyFont="1" applyAlignment="1">
      <alignment horizontal="center"/>
    </xf>
    <xf numFmtId="4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/>
    <xf numFmtId="4" fontId="6" fillId="0" borderId="0" xfId="0" applyNumberFormat="1" applyFont="1" applyAlignment="1"/>
    <xf numFmtId="4" fontId="0" fillId="0" borderId="0" xfId="0" applyNumberFormat="1" applyAlignment="1"/>
    <xf numFmtId="0" fontId="0" fillId="0" borderId="0" xfId="0" applyAlignment="1"/>
    <xf numFmtId="4" fontId="6" fillId="0" borderId="0" xfId="0" applyNumberFormat="1" applyFont="1" applyFill="1" applyAlignment="1"/>
    <xf numFmtId="4" fontId="25" fillId="0" borderId="0" xfId="0" applyNumberFormat="1" applyFont="1"/>
    <xf numFmtId="4" fontId="26" fillId="0" borderId="0" xfId="0" applyNumberFormat="1" applyFont="1"/>
    <xf numFmtId="4" fontId="26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8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0" fillId="0" borderId="0" xfId="0" applyNumberFormat="1" applyFill="1" applyAlignment="1">
      <alignment horizontal="center"/>
    </xf>
    <xf numFmtId="4" fontId="2" fillId="0" borderId="0" xfId="0" applyNumberFormat="1" applyFont="1" applyAlignment="1">
      <alignment horizontal="center"/>
    </xf>
    <xf numFmtId="14" fontId="0" fillId="0" borderId="0" xfId="0" applyNumberFormat="1" applyFill="1" applyAlignment="1">
      <alignment horizontal="center"/>
    </xf>
    <xf numFmtId="4" fontId="21" fillId="0" borderId="0" xfId="0" applyNumberFormat="1" applyFont="1" applyAlignment="1">
      <alignment horizontal="center"/>
    </xf>
    <xf numFmtId="14" fontId="6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N68"/>
  <sheetViews>
    <sheetView zoomScaleNormal="100" workbookViewId="0">
      <selection activeCell="B5" sqref="B5"/>
    </sheetView>
  </sheetViews>
  <sheetFormatPr defaultRowHeight="12.75" x14ac:dyDescent="0.2"/>
  <cols>
    <col min="1" max="1" width="1.42578125" style="1" customWidth="1"/>
    <col min="2" max="2" width="6" style="1" customWidth="1"/>
    <col min="3" max="3" width="15.42578125" style="3" customWidth="1"/>
    <col min="4" max="4" width="7.140625" style="5" customWidth="1"/>
    <col min="5" max="5" width="2" style="3" customWidth="1"/>
    <col min="6" max="6" width="9.85546875" style="3" customWidth="1"/>
    <col min="7" max="7" width="4.42578125" style="3" customWidth="1"/>
    <col min="8" max="8" width="5.85546875" style="6" customWidth="1"/>
    <col min="9" max="9" width="3.28515625" style="3" hidden="1" customWidth="1"/>
    <col min="10" max="10" width="1.140625" style="3" hidden="1" customWidth="1"/>
    <col min="11" max="11" width="19" style="1" customWidth="1"/>
    <col min="12" max="12" width="25.7109375" style="1" customWidth="1"/>
    <col min="13" max="13" width="3.7109375" style="1" customWidth="1"/>
    <col min="14" max="14" width="11" style="1" bestFit="1" customWidth="1"/>
    <col min="15" max="16384" width="9.140625" style="1"/>
  </cols>
  <sheetData>
    <row r="1" spans="1:13" x14ac:dyDescent="0.2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x14ac:dyDescent="0.2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3" ht="15" x14ac:dyDescent="0.25">
      <c r="B3" s="100" t="s">
        <v>36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5" x14ac:dyDescent="0.25">
      <c r="B4" s="100" t="s">
        <v>175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x14ac:dyDescent="0.2">
      <c r="D5" s="3"/>
      <c r="H5" s="3"/>
    </row>
    <row r="6" spans="1:13" x14ac:dyDescent="0.2">
      <c r="B6" s="4" t="s">
        <v>37</v>
      </c>
      <c r="L6" s="4">
        <f>SUM(K7:K9)</f>
        <v>295191.875</v>
      </c>
    </row>
    <row r="7" spans="1:13" x14ac:dyDescent="0.2">
      <c r="B7" s="1" t="s">
        <v>38</v>
      </c>
      <c r="K7" s="1">
        <f>F8*C8</f>
        <v>293566.875</v>
      </c>
      <c r="L7" s="4"/>
    </row>
    <row r="8" spans="1:13" x14ac:dyDescent="0.2">
      <c r="C8" s="7">
        <f>L23</f>
        <v>587133.75</v>
      </c>
      <c r="D8" s="8" t="s">
        <v>5</v>
      </c>
      <c r="E8" s="1" t="s">
        <v>4</v>
      </c>
      <c r="F8" s="9">
        <v>0.5</v>
      </c>
      <c r="G8" s="3" t="s">
        <v>18</v>
      </c>
      <c r="L8" s="4"/>
    </row>
    <row r="9" spans="1:13" x14ac:dyDescent="0.2">
      <c r="B9" s="1" t="s">
        <v>39</v>
      </c>
      <c r="K9" s="1">
        <f>F10*C10</f>
        <v>1625</v>
      </c>
      <c r="L9" s="4"/>
    </row>
    <row r="10" spans="1:13" x14ac:dyDescent="0.2">
      <c r="C10" s="7">
        <f>L29</f>
        <v>3250</v>
      </c>
      <c r="D10" s="8" t="s">
        <v>5</v>
      </c>
      <c r="E10" s="1" t="s">
        <v>4</v>
      </c>
      <c r="F10" s="9">
        <v>0.5</v>
      </c>
      <c r="G10" s="3" t="s">
        <v>18</v>
      </c>
      <c r="L10" s="4"/>
    </row>
    <row r="11" spans="1:13" x14ac:dyDescent="0.2">
      <c r="C11" s="10"/>
      <c r="D11" s="8"/>
      <c r="E11" s="1"/>
      <c r="F11" s="9"/>
      <c r="L11" s="4"/>
    </row>
    <row r="12" spans="1:13" x14ac:dyDescent="0.2">
      <c r="B12" s="4" t="s">
        <v>40</v>
      </c>
      <c r="C12" s="11"/>
      <c r="G12" s="5"/>
      <c r="L12" s="1">
        <f>F13*C13</f>
        <v>118662</v>
      </c>
    </row>
    <row r="13" spans="1:13" x14ac:dyDescent="0.2">
      <c r="C13" s="7">
        <f>L44+L46+L32+L48+L50</f>
        <v>237324</v>
      </c>
      <c r="D13" s="8" t="s">
        <v>5</v>
      </c>
      <c r="E13" s="1" t="s">
        <v>4</v>
      </c>
      <c r="F13" s="9">
        <v>0.5</v>
      </c>
      <c r="G13" s="3" t="s">
        <v>18</v>
      </c>
      <c r="L13" s="4"/>
    </row>
    <row r="14" spans="1:13" x14ac:dyDescent="0.2">
      <c r="L14" s="4"/>
    </row>
    <row r="15" spans="1:13" x14ac:dyDescent="0.2">
      <c r="B15" s="4" t="s">
        <v>41</v>
      </c>
      <c r="L15" s="1">
        <f>F16*C16</f>
        <v>82770.775000000009</v>
      </c>
    </row>
    <row r="16" spans="1:13" x14ac:dyDescent="0.2">
      <c r="C16" s="7">
        <f>L53</f>
        <v>827707.75</v>
      </c>
      <c r="D16" s="8" t="s">
        <v>5</v>
      </c>
      <c r="E16" s="1" t="s">
        <v>4</v>
      </c>
      <c r="F16" s="9">
        <v>0.1</v>
      </c>
      <c r="G16" s="3" t="s">
        <v>18</v>
      </c>
      <c r="L16" s="4"/>
    </row>
    <row r="17" spans="2:14" x14ac:dyDescent="0.2">
      <c r="C17" s="10"/>
      <c r="D17" s="8"/>
      <c r="E17" s="1"/>
      <c r="F17" s="9"/>
      <c r="L17" s="4"/>
    </row>
    <row r="18" spans="2:14" ht="15.75" x14ac:dyDescent="0.25">
      <c r="B18" s="12" t="s">
        <v>42</v>
      </c>
      <c r="C18" s="10"/>
      <c r="D18" s="8"/>
      <c r="E18" s="1"/>
      <c r="F18" s="9"/>
      <c r="L18" s="12">
        <f>SUM(L5:L16)</f>
        <v>496624.65</v>
      </c>
    </row>
    <row r="19" spans="2:14" ht="10.5" customHeight="1" thickBot="1" x14ac:dyDescent="0.25">
      <c r="B19" s="13"/>
      <c r="C19" s="14"/>
      <c r="D19" s="15"/>
      <c r="E19" s="14"/>
      <c r="F19" s="14"/>
      <c r="G19" s="14"/>
      <c r="H19" s="16"/>
      <c r="I19" s="14"/>
      <c r="J19" s="14"/>
      <c r="K19" s="17"/>
      <c r="L19" s="18"/>
    </row>
    <row r="20" spans="2:14" x14ac:dyDescent="0.2">
      <c r="K20" s="10"/>
      <c r="L20" s="4"/>
    </row>
    <row r="21" spans="2:14" ht="15" x14ac:dyDescent="0.25">
      <c r="B21" s="19" t="s">
        <v>43</v>
      </c>
      <c r="L21" s="4"/>
    </row>
    <row r="22" spans="2:14" ht="15" x14ac:dyDescent="0.25">
      <c r="B22" s="19"/>
      <c r="L22" s="4"/>
    </row>
    <row r="23" spans="2:14" x14ac:dyDescent="0.2">
      <c r="B23" s="4" t="s">
        <v>44</v>
      </c>
      <c r="L23" s="4">
        <f>SUM(K24:K26)</f>
        <v>587133.75</v>
      </c>
    </row>
    <row r="24" spans="2:14" x14ac:dyDescent="0.2">
      <c r="B24" s="1" t="s">
        <v>45</v>
      </c>
      <c r="K24" s="1">
        <f>F25*C25</f>
        <v>323321.24999999994</v>
      </c>
    </row>
    <row r="25" spans="2:14" x14ac:dyDescent="0.2">
      <c r="C25" s="10">
        <v>1.1299999999999999</v>
      </c>
      <c r="D25" s="5" t="s">
        <v>145</v>
      </c>
      <c r="E25" s="3" t="s">
        <v>4</v>
      </c>
      <c r="F25" s="7">
        <v>286125</v>
      </c>
      <c r="G25" s="3" t="s">
        <v>46</v>
      </c>
      <c r="H25" s="6" t="s">
        <v>5</v>
      </c>
    </row>
    <row r="26" spans="2:14" x14ac:dyDescent="0.2">
      <c r="B26" s="1" t="s">
        <v>47</v>
      </c>
      <c r="K26" s="1">
        <f>F27*C27</f>
        <v>263812.5</v>
      </c>
    </row>
    <row r="27" spans="2:14" x14ac:dyDescent="0.2">
      <c r="C27" s="10">
        <v>1.5</v>
      </c>
      <c r="D27" s="5" t="s">
        <v>145</v>
      </c>
      <c r="E27" s="3" t="s">
        <v>4</v>
      </c>
      <c r="F27" s="7">
        <v>175875</v>
      </c>
      <c r="G27" s="3" t="s">
        <v>46</v>
      </c>
      <c r="H27" s="6" t="s">
        <v>5</v>
      </c>
    </row>
    <row r="28" spans="2:14" x14ac:dyDescent="0.2">
      <c r="C28" s="10"/>
      <c r="F28" s="7"/>
      <c r="N28" s="1" t="s">
        <v>5</v>
      </c>
    </row>
    <row r="29" spans="2:14" x14ac:dyDescent="0.2">
      <c r="B29" s="4" t="s">
        <v>48</v>
      </c>
      <c r="L29" s="20">
        <v>3250</v>
      </c>
    </row>
    <row r="30" spans="2:14" x14ac:dyDescent="0.2">
      <c r="B30" s="1" t="s">
        <v>49</v>
      </c>
      <c r="N30" s="1">
        <f>480*21</f>
        <v>10080</v>
      </c>
    </row>
    <row r="31" spans="2:14" x14ac:dyDescent="0.2">
      <c r="K31" s="20"/>
    </row>
    <row r="32" spans="2:14" x14ac:dyDescent="0.2">
      <c r="B32" s="4" t="s">
        <v>50</v>
      </c>
      <c r="L32" s="4">
        <f>SUM(K33:K41)</f>
        <v>91824</v>
      </c>
    </row>
    <row r="33" spans="2:12" x14ac:dyDescent="0.2">
      <c r="B33" s="1" t="s">
        <v>51</v>
      </c>
      <c r="K33" s="1">
        <f>F34*C34</f>
        <v>30000</v>
      </c>
    </row>
    <row r="34" spans="2:12" x14ac:dyDescent="0.2">
      <c r="C34" s="10">
        <v>2500</v>
      </c>
      <c r="D34" s="5" t="s">
        <v>95</v>
      </c>
      <c r="E34" s="3" t="s">
        <v>4</v>
      </c>
      <c r="F34" s="21">
        <v>12</v>
      </c>
      <c r="G34" s="3" t="s">
        <v>52</v>
      </c>
      <c r="H34" s="6" t="s">
        <v>5</v>
      </c>
    </row>
    <row r="35" spans="2:12" x14ac:dyDescent="0.2">
      <c r="B35" s="1" t="s">
        <v>53</v>
      </c>
      <c r="F35" s="22"/>
      <c r="K35" s="1">
        <f>F36*C36</f>
        <v>21000</v>
      </c>
    </row>
    <row r="36" spans="2:12" x14ac:dyDescent="0.2">
      <c r="C36" s="10">
        <v>1750</v>
      </c>
      <c r="D36" s="5" t="s">
        <v>95</v>
      </c>
      <c r="E36" s="3" t="s">
        <v>4</v>
      </c>
      <c r="F36" s="21">
        <v>12</v>
      </c>
      <c r="G36" s="3" t="s">
        <v>52</v>
      </c>
      <c r="H36" s="6" t="s">
        <v>5</v>
      </c>
    </row>
    <row r="37" spans="2:12" x14ac:dyDescent="0.2">
      <c r="B37" s="1" t="s">
        <v>92</v>
      </c>
      <c r="F37" s="22"/>
      <c r="K37" s="1">
        <f>F38*C38</f>
        <v>13608</v>
      </c>
    </row>
    <row r="38" spans="2:12" x14ac:dyDescent="0.2">
      <c r="C38" s="10">
        <v>1134</v>
      </c>
      <c r="D38" s="5" t="s">
        <v>95</v>
      </c>
      <c r="E38" s="3" t="s">
        <v>4</v>
      </c>
      <c r="F38" s="21">
        <v>12</v>
      </c>
      <c r="G38" s="3" t="s">
        <v>54</v>
      </c>
    </row>
    <row r="39" spans="2:12" x14ac:dyDescent="0.2">
      <c r="B39" s="1" t="s">
        <v>55</v>
      </c>
      <c r="F39" s="22"/>
      <c r="K39" s="1">
        <f>F40*C40</f>
        <v>13608</v>
      </c>
    </row>
    <row r="40" spans="2:12" x14ac:dyDescent="0.2">
      <c r="C40" s="10">
        <v>1134</v>
      </c>
      <c r="D40" s="5" t="s">
        <v>95</v>
      </c>
      <c r="E40" s="3" t="s">
        <v>4</v>
      </c>
      <c r="F40" s="21">
        <v>12</v>
      </c>
      <c r="G40" s="3" t="s">
        <v>52</v>
      </c>
      <c r="H40" s="6" t="s">
        <v>5</v>
      </c>
    </row>
    <row r="41" spans="2:12" x14ac:dyDescent="0.2">
      <c r="B41" s="1" t="s">
        <v>56</v>
      </c>
      <c r="F41" s="22"/>
      <c r="K41" s="1">
        <f>F42*C42</f>
        <v>13608</v>
      </c>
    </row>
    <row r="42" spans="2:12" x14ac:dyDescent="0.2">
      <c r="C42" s="10">
        <v>1134</v>
      </c>
      <c r="D42" s="5" t="s">
        <v>95</v>
      </c>
      <c r="E42" s="3" t="s">
        <v>4</v>
      </c>
      <c r="F42" s="21">
        <v>12</v>
      </c>
      <c r="G42" s="3" t="s">
        <v>52</v>
      </c>
      <c r="H42" s="6" t="s">
        <v>5</v>
      </c>
    </row>
    <row r="43" spans="2:12" x14ac:dyDescent="0.2">
      <c r="C43" s="1"/>
      <c r="D43" s="1"/>
      <c r="E43" s="1"/>
      <c r="F43" s="1"/>
      <c r="G43" s="1"/>
      <c r="H43" s="1"/>
      <c r="I43" s="1"/>
      <c r="J43" s="1"/>
    </row>
    <row r="44" spans="2:12" x14ac:dyDescent="0.2">
      <c r="B44" s="4" t="s">
        <v>57</v>
      </c>
      <c r="C44" s="11"/>
      <c r="F44" s="22"/>
      <c r="G44" s="5"/>
      <c r="L44" s="1">
        <f>F45*C45</f>
        <v>143000</v>
      </c>
    </row>
    <row r="45" spans="2:12" x14ac:dyDescent="0.2">
      <c r="C45" s="24">
        <v>110</v>
      </c>
      <c r="D45" s="5" t="s">
        <v>96</v>
      </c>
      <c r="E45" s="3" t="s">
        <v>4</v>
      </c>
      <c r="F45" s="3">
        <v>1300</v>
      </c>
      <c r="G45" s="3" t="s">
        <v>58</v>
      </c>
      <c r="H45" s="6" t="s">
        <v>5</v>
      </c>
    </row>
    <row r="46" spans="2:12" x14ac:dyDescent="0.2">
      <c r="B46" s="4" t="s">
        <v>59</v>
      </c>
      <c r="C46" s="11"/>
      <c r="F46" s="22"/>
      <c r="G46" s="5"/>
      <c r="L46" s="1">
        <f>F47*C47*H47</f>
        <v>0</v>
      </c>
    </row>
    <row r="47" spans="2:12" x14ac:dyDescent="0.2">
      <c r="C47" s="24"/>
      <c r="E47" s="11"/>
      <c r="G47" s="22"/>
      <c r="H47" s="39"/>
      <c r="I47" s="3">
        <v>0.05</v>
      </c>
      <c r="J47" s="3" t="s">
        <v>18</v>
      </c>
      <c r="K47" s="3"/>
    </row>
    <row r="48" spans="2:12" x14ac:dyDescent="0.2">
      <c r="B48" s="4" t="s">
        <v>61</v>
      </c>
      <c r="L48" s="10">
        <v>1250</v>
      </c>
    </row>
    <row r="49" spans="2:13" x14ac:dyDescent="0.2">
      <c r="B49" s="4"/>
    </row>
    <row r="50" spans="2:13" x14ac:dyDescent="0.2">
      <c r="B50" s="4" t="s">
        <v>62</v>
      </c>
      <c r="L50" s="10">
        <v>1250</v>
      </c>
    </row>
    <row r="51" spans="2:13" x14ac:dyDescent="0.2">
      <c r="B51" s="4"/>
    </row>
    <row r="52" spans="2:13" x14ac:dyDescent="0.2">
      <c r="B52" s="4"/>
    </row>
    <row r="53" spans="2:13" ht="15" x14ac:dyDescent="0.25">
      <c r="B53" s="25" t="s">
        <v>63</v>
      </c>
      <c r="L53" s="4">
        <f>SUM(L23:L51)</f>
        <v>827707.75</v>
      </c>
    </row>
    <row r="54" spans="2:13" ht="15" x14ac:dyDescent="0.25">
      <c r="B54" s="25"/>
      <c r="L54" s="4"/>
    </row>
    <row r="55" spans="2:13" x14ac:dyDescent="0.2">
      <c r="B55" s="1" t="s">
        <v>64</v>
      </c>
      <c r="C55" s="1"/>
      <c r="D55" s="3"/>
      <c r="H55" s="3"/>
    </row>
    <row r="56" spans="2:13" x14ac:dyDescent="0.2">
      <c r="C56" s="1" t="s">
        <v>65</v>
      </c>
      <c r="D56" s="3"/>
      <c r="H56" s="3"/>
    </row>
    <row r="57" spans="2:13" x14ac:dyDescent="0.2">
      <c r="C57" s="1" t="s">
        <v>131</v>
      </c>
      <c r="D57" s="1"/>
      <c r="E57" s="1"/>
      <c r="F57" s="1"/>
      <c r="G57" s="1"/>
      <c r="H57" s="3"/>
      <c r="I57" s="1"/>
      <c r="J57" s="1"/>
    </row>
    <row r="58" spans="2:13" x14ac:dyDescent="0.2">
      <c r="C58" s="1" t="s">
        <v>119</v>
      </c>
      <c r="D58" s="1"/>
      <c r="E58" s="1"/>
      <c r="F58" s="1"/>
      <c r="G58" s="1"/>
      <c r="H58" s="3"/>
      <c r="I58" s="1"/>
      <c r="J58" s="1"/>
    </row>
    <row r="60" spans="2:13" x14ac:dyDescent="0.2">
      <c r="B60" s="67"/>
      <c r="C60" s="1"/>
      <c r="D60" s="8"/>
      <c r="E60" s="1"/>
      <c r="F60" s="1"/>
      <c r="G60" s="1"/>
      <c r="H60" s="97"/>
      <c r="I60" s="97"/>
      <c r="J60" s="97"/>
      <c r="K60" s="97"/>
      <c r="L60" s="97"/>
      <c r="M60" s="97"/>
    </row>
    <row r="61" spans="2:13" x14ac:dyDescent="0.2">
      <c r="B61" s="67"/>
      <c r="C61" s="76"/>
      <c r="D61" s="76"/>
      <c r="E61" s="1"/>
      <c r="F61" s="1"/>
      <c r="G61" s="1"/>
      <c r="H61" s="96"/>
      <c r="I61" s="96"/>
      <c r="J61" s="96"/>
      <c r="K61" s="96"/>
      <c r="L61" s="96"/>
      <c r="M61" s="96"/>
    </row>
    <row r="62" spans="2:13" x14ac:dyDescent="0.2">
      <c r="C62" s="73"/>
      <c r="D62" s="73"/>
      <c r="E62" s="1"/>
      <c r="F62" s="1"/>
      <c r="G62" s="73"/>
      <c r="H62" s="97"/>
      <c r="I62" s="97"/>
      <c r="J62" s="97"/>
      <c r="K62" s="97"/>
      <c r="L62" s="97"/>
      <c r="M62" s="97"/>
    </row>
    <row r="63" spans="2:13" x14ac:dyDescent="0.2">
      <c r="C63" s="73"/>
      <c r="D63" s="73"/>
      <c r="E63" s="1"/>
      <c r="F63" s="1"/>
      <c r="G63" s="73"/>
      <c r="H63" s="97"/>
      <c r="I63" s="97"/>
      <c r="J63" s="97"/>
      <c r="K63" s="97"/>
      <c r="L63" s="97"/>
      <c r="M63" s="97"/>
    </row>
    <row r="64" spans="2:13" x14ac:dyDescent="0.2">
      <c r="B64"/>
      <c r="C64"/>
      <c r="D64"/>
      <c r="E64"/>
      <c r="F64"/>
      <c r="G64"/>
      <c r="H64" s="95"/>
      <c r="I64" s="95"/>
      <c r="J64" s="95"/>
      <c r="K64" s="95"/>
      <c r="L64" s="95"/>
      <c r="M64" s="95"/>
    </row>
    <row r="65" spans="2:13" x14ac:dyDescent="0.2">
      <c r="D65"/>
      <c r="E65"/>
      <c r="F65"/>
      <c r="G65"/>
      <c r="H65"/>
      <c r="I65"/>
      <c r="J65"/>
      <c r="K65"/>
      <c r="L65"/>
      <c r="M65"/>
    </row>
    <row r="66" spans="2:13" x14ac:dyDescent="0.2">
      <c r="B66" s="95"/>
      <c r="C66" s="95"/>
      <c r="D66"/>
      <c r="E66" s="95"/>
      <c r="F66" s="95"/>
      <c r="G66" s="95"/>
      <c r="H66" s="95"/>
      <c r="I66" s="95"/>
      <c r="J66" s="95"/>
      <c r="K66" s="95"/>
      <c r="L66" s="95"/>
      <c r="M66" s="95"/>
    </row>
    <row r="67" spans="2:13" x14ac:dyDescent="0.2">
      <c r="B67" s="95"/>
      <c r="C67" s="95"/>
      <c r="D67"/>
      <c r="E67" s="95"/>
      <c r="F67" s="95"/>
      <c r="G67" s="95"/>
      <c r="H67" s="95"/>
      <c r="I67" s="95"/>
      <c r="J67" s="95"/>
      <c r="K67" s="95"/>
      <c r="L67" s="95"/>
      <c r="M67" s="95"/>
    </row>
    <row r="68" spans="2:13" x14ac:dyDescent="0.2">
      <c r="B68" s="98"/>
      <c r="C68" s="98"/>
      <c r="H68" s="98"/>
      <c r="I68" s="98"/>
      <c r="J68" s="98"/>
      <c r="K68" s="98"/>
      <c r="L68" s="98"/>
    </row>
  </sheetData>
  <sheetProtection password="CA0F" sheet="1" objects="1" scenarios="1"/>
  <mergeCells count="17">
    <mergeCell ref="B68:C68"/>
    <mergeCell ref="H68:L68"/>
    <mergeCell ref="B2:L2"/>
    <mergeCell ref="B3:M3"/>
    <mergeCell ref="B4:M4"/>
    <mergeCell ref="H60:M60"/>
    <mergeCell ref="A1:M1"/>
    <mergeCell ref="B66:C66"/>
    <mergeCell ref="E66:G66"/>
    <mergeCell ref="H66:M66"/>
    <mergeCell ref="B67:C67"/>
    <mergeCell ref="E67:G67"/>
    <mergeCell ref="H67:M67"/>
    <mergeCell ref="H61:M61"/>
    <mergeCell ref="H62:M62"/>
    <mergeCell ref="H63:M63"/>
    <mergeCell ref="H64:M64"/>
  </mergeCells>
  <phoneticPr fontId="0" type="noConversion"/>
  <pageMargins left="0.11811023622047245" right="0.11811023622047245" top="0.39370078740157483" bottom="0.70866141732283472" header="0.27559055118110237" footer="0.51181102362204722"/>
  <pageSetup paperSize="9" scale="88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opLeftCell="A16" zoomScaleNormal="100" workbookViewId="0">
      <selection activeCell="B55" sqref="B55"/>
    </sheetView>
  </sheetViews>
  <sheetFormatPr defaultRowHeight="12.75" x14ac:dyDescent="0.2"/>
  <cols>
    <col min="1" max="1" width="3" style="1" customWidth="1"/>
    <col min="2" max="2" width="16.140625" style="1" customWidth="1"/>
    <col min="3" max="3" width="9.140625" style="1"/>
    <col min="4" max="4" width="3.5703125" style="1" customWidth="1"/>
    <col min="5" max="5" width="7.5703125" style="1" customWidth="1"/>
    <col min="6" max="6" width="3.42578125" style="1" customWidth="1"/>
    <col min="7" max="7" width="2.5703125" style="1" customWidth="1"/>
    <col min="8" max="8" width="8" style="1" customWidth="1"/>
    <col min="9" max="9" width="3.42578125" style="1" customWidth="1"/>
    <col min="10" max="10" width="20.7109375" style="1" customWidth="1"/>
    <col min="11" max="11" width="20.5703125" style="1" customWidth="1"/>
    <col min="12" max="12" width="3.28515625" style="1" customWidth="1"/>
    <col min="13" max="16384" width="9.140625" style="1"/>
  </cols>
  <sheetData>
    <row r="1" spans="1:13" x14ac:dyDescent="0.2">
      <c r="A1" s="111" t="str">
        <f>CONCATENATE('50X2İŞLETME'!A1:L1)</f>
        <v/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59"/>
    </row>
    <row r="2" spans="1:13" x14ac:dyDescent="0.2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3" ht="15" x14ac:dyDescent="0.25">
      <c r="A3" s="100" t="str">
        <f>CONCATENATE('50X2İŞLETME'!A3:L3)</f>
        <v>ORTAKLARIN MÜLKİYETİNDE 100 BAŞLIK ( 50 AİLE X 2BAŞ/AİLE) SÜT SIĞIRCILIĞI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3" ht="15" x14ac:dyDescent="0.25">
      <c r="A4" s="100" t="s">
        <v>177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x14ac:dyDescent="0.2">
      <c r="B5" s="3"/>
      <c r="C5" s="3"/>
      <c r="D5" s="3"/>
      <c r="E5" s="3"/>
      <c r="F5" s="3"/>
      <c r="G5" s="3"/>
      <c r="H5" s="3"/>
      <c r="I5" s="3"/>
    </row>
    <row r="6" spans="1:13" x14ac:dyDescent="0.2">
      <c r="A6" s="4" t="s">
        <v>2</v>
      </c>
      <c r="B6" s="3"/>
      <c r="C6" s="5"/>
      <c r="D6" s="3"/>
      <c r="E6" s="3"/>
      <c r="F6" s="3"/>
      <c r="G6" s="6"/>
      <c r="H6" s="3"/>
      <c r="I6" s="3"/>
      <c r="K6" s="4">
        <f>SUM(J7:J9)</f>
        <v>26287.5</v>
      </c>
    </row>
    <row r="7" spans="1:13" x14ac:dyDescent="0.2">
      <c r="A7" s="1" t="s">
        <v>91</v>
      </c>
      <c r="B7" s="3"/>
      <c r="C7" s="5"/>
      <c r="D7" s="3"/>
      <c r="E7" s="3"/>
      <c r="F7" s="3"/>
      <c r="G7" s="6"/>
      <c r="H7" s="3"/>
      <c r="I7" s="3"/>
      <c r="J7" s="1">
        <f>E8*B8</f>
        <v>2537.5</v>
      </c>
      <c r="K7" s="4"/>
    </row>
    <row r="8" spans="1:13" x14ac:dyDescent="0.2">
      <c r="B8" s="10">
        <v>7.25</v>
      </c>
      <c r="C8" s="8" t="s">
        <v>97</v>
      </c>
      <c r="D8" s="1" t="s">
        <v>4</v>
      </c>
      <c r="E8" s="9">
        <v>350</v>
      </c>
      <c r="F8" s="3" t="s">
        <v>18</v>
      </c>
      <c r="G8" s="6"/>
      <c r="H8" s="3"/>
      <c r="I8" s="3"/>
      <c r="K8" s="4"/>
    </row>
    <row r="9" spans="1:13" x14ac:dyDescent="0.2">
      <c r="A9" s="1" t="s">
        <v>67</v>
      </c>
      <c r="B9" s="3"/>
      <c r="C9" s="5"/>
      <c r="D9" s="3"/>
      <c r="E9" s="3"/>
      <c r="F9" s="3"/>
      <c r="G9" s="6"/>
      <c r="H9" s="3"/>
      <c r="I9" s="3"/>
      <c r="J9" s="1">
        <f>E10*B10*H10</f>
        <v>23750</v>
      </c>
      <c r="K9" s="4"/>
    </row>
    <row r="10" spans="1:13" x14ac:dyDescent="0.2">
      <c r="B10" s="10">
        <v>4.75</v>
      </c>
      <c r="C10" s="8" t="s">
        <v>97</v>
      </c>
      <c r="D10" s="1" t="s">
        <v>4</v>
      </c>
      <c r="E10" s="58">
        <v>50</v>
      </c>
      <c r="F10" s="57" t="s">
        <v>8</v>
      </c>
      <c r="G10" s="56" t="s">
        <v>4</v>
      </c>
      <c r="H10" s="55">
        <v>100</v>
      </c>
      <c r="I10" s="1" t="s">
        <v>68</v>
      </c>
      <c r="K10" s="4"/>
    </row>
    <row r="11" spans="1:13" x14ac:dyDescent="0.2">
      <c r="A11" s="4" t="s">
        <v>10</v>
      </c>
      <c r="B11" s="11"/>
      <c r="C11" s="5"/>
      <c r="D11" s="3"/>
      <c r="E11" s="40"/>
      <c r="F11" s="64"/>
      <c r="G11" s="62"/>
      <c r="H11" s="40"/>
      <c r="I11" s="3"/>
      <c r="K11" s="4">
        <f>SUM(J12:J15)</f>
        <v>993206.18</v>
      </c>
    </row>
    <row r="12" spans="1:13" x14ac:dyDescent="0.2">
      <c r="A12" s="1" t="s">
        <v>11</v>
      </c>
      <c r="B12" s="3"/>
      <c r="C12" s="5"/>
      <c r="D12" s="3"/>
      <c r="E12" s="40"/>
      <c r="F12" s="40"/>
      <c r="G12" s="62"/>
      <c r="H12" s="40"/>
      <c r="I12" s="3"/>
      <c r="J12" s="10">
        <v>89707.88</v>
      </c>
      <c r="K12" s="4"/>
    </row>
    <row r="13" spans="1:13" x14ac:dyDescent="0.2">
      <c r="A13" s="1" t="s">
        <v>87</v>
      </c>
      <c r="B13" s="3"/>
      <c r="C13" s="5"/>
      <c r="D13" s="3"/>
      <c r="E13" s="40"/>
      <c r="F13" s="40"/>
      <c r="G13" s="62"/>
      <c r="H13" s="40"/>
      <c r="I13" s="3"/>
      <c r="J13" s="1">
        <f>E14*B14</f>
        <v>890419</v>
      </c>
      <c r="K13" s="4"/>
    </row>
    <row r="14" spans="1:13" x14ac:dyDescent="0.2">
      <c r="B14" s="24">
        <v>17808.38</v>
      </c>
      <c r="C14" s="5" t="s">
        <v>94</v>
      </c>
      <c r="D14" s="3" t="s">
        <v>4</v>
      </c>
      <c r="E14" s="41">
        <f>E10</f>
        <v>50</v>
      </c>
      <c r="F14" s="40" t="s">
        <v>8</v>
      </c>
      <c r="G14" s="62" t="s">
        <v>18</v>
      </c>
      <c r="H14" s="40"/>
      <c r="I14" s="3"/>
      <c r="K14" s="4"/>
    </row>
    <row r="15" spans="1:13" x14ac:dyDescent="0.2">
      <c r="A15" s="1" t="s">
        <v>13</v>
      </c>
      <c r="B15" s="11"/>
      <c r="C15" s="5"/>
      <c r="D15" s="3"/>
      <c r="E15" s="40"/>
      <c r="F15" s="64"/>
      <c r="G15" s="62"/>
      <c r="H15" s="40"/>
      <c r="I15" s="3"/>
      <c r="J15" s="10">
        <v>13079.3</v>
      </c>
      <c r="K15" s="4"/>
    </row>
    <row r="16" spans="1:13" x14ac:dyDescent="0.2">
      <c r="B16" s="3"/>
      <c r="C16" s="5"/>
      <c r="D16" s="3"/>
      <c r="E16" s="40"/>
      <c r="F16" s="40"/>
      <c r="G16" s="62"/>
      <c r="H16" s="40"/>
      <c r="I16" s="3"/>
      <c r="K16" s="4"/>
    </row>
    <row r="17" spans="1:11" x14ac:dyDescent="0.2">
      <c r="A17" s="4" t="s">
        <v>14</v>
      </c>
      <c r="B17" s="3"/>
      <c r="C17" s="5"/>
      <c r="D17" s="3"/>
      <c r="E17" s="40"/>
      <c r="F17" s="40"/>
      <c r="G17" s="62"/>
      <c r="H17" s="40"/>
      <c r="I17" s="3"/>
      <c r="K17" s="4">
        <f>SUM(J18:J19)</f>
        <v>4733.24</v>
      </c>
    </row>
    <row r="18" spans="1:11" x14ac:dyDescent="0.2">
      <c r="A18" s="1" t="s">
        <v>15</v>
      </c>
      <c r="B18" s="3"/>
      <c r="C18" s="5"/>
      <c r="D18" s="3"/>
      <c r="E18" s="40"/>
      <c r="F18" s="40"/>
      <c r="G18" s="62"/>
      <c r="H18" s="40"/>
      <c r="I18" s="3"/>
      <c r="J18" s="10">
        <v>3021.04</v>
      </c>
    </row>
    <row r="19" spans="1:11" x14ac:dyDescent="0.2">
      <c r="A19" s="1" t="s">
        <v>16</v>
      </c>
      <c r="B19" s="3"/>
      <c r="C19" s="5"/>
      <c r="D19" s="3"/>
      <c r="E19" s="40"/>
      <c r="F19" s="40"/>
      <c r="G19" s="62"/>
      <c r="H19" s="40"/>
      <c r="I19" s="3"/>
      <c r="J19" s="10">
        <v>1712.2</v>
      </c>
      <c r="K19" s="4"/>
    </row>
    <row r="20" spans="1:11" x14ac:dyDescent="0.2">
      <c r="B20" s="3"/>
      <c r="C20" s="5"/>
      <c r="D20" s="3"/>
      <c r="E20" s="40"/>
      <c r="F20" s="40"/>
      <c r="G20" s="62"/>
      <c r="H20" s="40"/>
      <c r="I20" s="3"/>
      <c r="K20" s="4"/>
    </row>
    <row r="21" spans="1:11" x14ac:dyDescent="0.2">
      <c r="A21" s="4" t="s">
        <v>19</v>
      </c>
      <c r="B21" s="3"/>
      <c r="C21" s="5"/>
      <c r="D21" s="3"/>
      <c r="E21" s="40"/>
      <c r="F21" s="40"/>
      <c r="G21" s="62"/>
      <c r="H21" s="40"/>
      <c r="I21" s="3"/>
      <c r="K21" s="4">
        <f>SUM(J22:J26)</f>
        <v>38950</v>
      </c>
    </row>
    <row r="22" spans="1:11" x14ac:dyDescent="0.2">
      <c r="A22" s="1" t="s">
        <v>88</v>
      </c>
      <c r="B22" s="31"/>
      <c r="C22" s="5"/>
      <c r="D22" s="3"/>
      <c r="E22" s="40"/>
      <c r="F22" s="64"/>
      <c r="G22" s="62"/>
      <c r="H22" s="40"/>
      <c r="I22" s="3"/>
      <c r="J22" s="10">
        <v>34000</v>
      </c>
    </row>
    <row r="23" spans="1:11" x14ac:dyDescent="0.2">
      <c r="A23" s="1" t="s">
        <v>89</v>
      </c>
      <c r="B23" s="3"/>
      <c r="C23" s="5"/>
      <c r="D23" s="3"/>
      <c r="E23" s="40"/>
      <c r="F23" s="40"/>
      <c r="G23" s="62"/>
      <c r="H23" s="40"/>
      <c r="I23" s="3"/>
      <c r="J23" s="10">
        <v>1950</v>
      </c>
    </row>
    <row r="24" spans="1:11" x14ac:dyDescent="0.2">
      <c r="A24" s="1" t="s">
        <v>70</v>
      </c>
      <c r="B24" s="3"/>
      <c r="C24" s="5"/>
      <c r="D24" s="3"/>
      <c r="E24" s="40"/>
      <c r="F24" s="40"/>
      <c r="G24" s="62"/>
      <c r="H24" s="40"/>
      <c r="I24" s="3"/>
      <c r="J24" s="1">
        <f>B25*E25</f>
        <v>2500</v>
      </c>
    </row>
    <row r="25" spans="1:11" x14ac:dyDescent="0.2">
      <c r="B25" s="10">
        <v>1250</v>
      </c>
      <c r="C25" s="5" t="s">
        <v>94</v>
      </c>
      <c r="D25" s="3" t="s">
        <v>4</v>
      </c>
      <c r="E25" s="40">
        <v>2</v>
      </c>
      <c r="F25" s="40" t="s">
        <v>8</v>
      </c>
      <c r="G25" s="62" t="s">
        <v>18</v>
      </c>
      <c r="H25" s="40"/>
      <c r="I25" s="3"/>
    </row>
    <row r="26" spans="1:11" x14ac:dyDescent="0.2">
      <c r="A26" s="1" t="s">
        <v>71</v>
      </c>
      <c r="B26" s="3"/>
      <c r="C26" s="5"/>
      <c r="D26" s="3"/>
      <c r="E26" s="40"/>
      <c r="F26" s="40"/>
      <c r="G26" s="62"/>
      <c r="H26" s="40"/>
      <c r="I26" s="3"/>
      <c r="J26" s="1">
        <f>E27*B27</f>
        <v>500</v>
      </c>
    </row>
    <row r="27" spans="1:11" x14ac:dyDescent="0.2">
      <c r="B27" s="10">
        <v>250</v>
      </c>
      <c r="C27" s="5" t="s">
        <v>94</v>
      </c>
      <c r="D27" s="3" t="s">
        <v>4</v>
      </c>
      <c r="E27" s="40">
        <v>2</v>
      </c>
      <c r="F27" s="40" t="s">
        <v>8</v>
      </c>
      <c r="G27" s="62" t="s">
        <v>18</v>
      </c>
      <c r="H27" s="40"/>
      <c r="I27" s="3"/>
    </row>
    <row r="28" spans="1:11" x14ac:dyDescent="0.2">
      <c r="B28" s="34"/>
      <c r="C28" s="5"/>
      <c r="D28" s="3"/>
      <c r="E28" s="63"/>
      <c r="F28" s="64"/>
      <c r="G28" s="62"/>
      <c r="H28" s="40"/>
      <c r="I28" s="3"/>
    </row>
    <row r="29" spans="1:11" x14ac:dyDescent="0.2">
      <c r="A29" s="4" t="s">
        <v>72</v>
      </c>
      <c r="B29" s="3"/>
      <c r="C29" s="5"/>
      <c r="D29" s="3"/>
      <c r="E29" s="40"/>
      <c r="F29" s="40"/>
      <c r="G29" s="62"/>
      <c r="H29" s="40"/>
      <c r="I29" s="3"/>
      <c r="K29" s="20">
        <v>64000</v>
      </c>
    </row>
    <row r="30" spans="1:11" x14ac:dyDescent="0.2">
      <c r="A30" s="4" t="s">
        <v>28</v>
      </c>
      <c r="B30" s="11"/>
      <c r="C30" s="5"/>
      <c r="D30" s="3"/>
      <c r="E30" s="63"/>
      <c r="F30" s="64"/>
      <c r="G30" s="62"/>
      <c r="H30" s="40"/>
      <c r="I30" s="3"/>
      <c r="K30" s="1">
        <f>B32*E32</f>
        <v>500000</v>
      </c>
    </row>
    <row r="31" spans="1:11" x14ac:dyDescent="0.2">
      <c r="A31" s="67" t="s">
        <v>148</v>
      </c>
      <c r="B31" s="3"/>
      <c r="C31" s="5"/>
      <c r="D31" s="3"/>
      <c r="E31" s="40"/>
      <c r="F31" s="40"/>
      <c r="G31" s="62"/>
      <c r="H31" s="40"/>
      <c r="I31" s="3"/>
    </row>
    <row r="32" spans="1:11" x14ac:dyDescent="0.2">
      <c r="B32" s="24">
        <v>5000</v>
      </c>
      <c r="C32" s="5" t="s">
        <v>94</v>
      </c>
      <c r="D32" s="3" t="s">
        <v>4</v>
      </c>
      <c r="E32" s="41">
        <f>'50X2İŞLETME'!I24</f>
        <v>100</v>
      </c>
      <c r="F32" s="40" t="s">
        <v>8</v>
      </c>
      <c r="G32" s="62" t="s">
        <v>18</v>
      </c>
      <c r="H32" s="40"/>
      <c r="I32" s="3"/>
    </row>
    <row r="33" spans="1:13" x14ac:dyDescent="0.2">
      <c r="A33" s="4" t="s">
        <v>102</v>
      </c>
      <c r="B33" s="3"/>
      <c r="C33" s="5"/>
      <c r="D33" s="3"/>
      <c r="E33" s="40"/>
      <c r="F33" s="40"/>
      <c r="G33" s="62"/>
      <c r="H33" s="40"/>
      <c r="I33" s="3"/>
      <c r="K33" s="1">
        <v>0</v>
      </c>
    </row>
    <row r="34" spans="1:13" x14ac:dyDescent="0.2">
      <c r="A34" s="4" t="s">
        <v>31</v>
      </c>
      <c r="B34" s="3"/>
      <c r="C34" s="5"/>
      <c r="D34" s="3"/>
      <c r="E34" s="3"/>
      <c r="F34" s="3"/>
      <c r="G34" s="6"/>
      <c r="H34" s="3"/>
      <c r="I34" s="3"/>
      <c r="K34" s="1">
        <f>(K30+K29+K21+K17+K11+K6+K33)*0.01</f>
        <v>16271.769199999999</v>
      </c>
    </row>
    <row r="35" spans="1:13" x14ac:dyDescent="0.2">
      <c r="A35" s="4" t="s">
        <v>32</v>
      </c>
      <c r="B35" s="3"/>
      <c r="C35" s="5"/>
      <c r="D35" s="3"/>
      <c r="E35" s="3"/>
      <c r="F35" s="3"/>
      <c r="G35" s="6"/>
      <c r="H35" s="3"/>
      <c r="I35" s="3"/>
      <c r="K35" s="1">
        <f>(K34+K33+K30+K29+K21+K17+K11+K6)*0.01</f>
        <v>16434.486892000001</v>
      </c>
    </row>
    <row r="36" spans="1:13" x14ac:dyDescent="0.2">
      <c r="A36" s="1" t="s">
        <v>33</v>
      </c>
      <c r="B36" s="3"/>
      <c r="C36" s="5"/>
      <c r="D36" s="3"/>
      <c r="E36" s="3"/>
      <c r="F36" s="3"/>
      <c r="G36" s="6"/>
      <c r="H36" s="3"/>
      <c r="I36" s="3"/>
      <c r="K36" s="3">
        <f>SUM(K6:K35)</f>
        <v>1659883.176092</v>
      </c>
    </row>
    <row r="37" spans="1:13" ht="15.75" x14ac:dyDescent="0.25">
      <c r="A37" s="1" t="s">
        <v>34</v>
      </c>
      <c r="B37" s="11"/>
      <c r="C37" s="5"/>
      <c r="D37" s="3"/>
      <c r="E37" s="3"/>
      <c r="F37" s="32"/>
      <c r="G37" s="6"/>
      <c r="H37" s="3"/>
      <c r="I37" s="3"/>
      <c r="K37" s="11">
        <f>'50X2İŞLETME'!L18</f>
        <v>478637.25</v>
      </c>
      <c r="L37" s="12"/>
      <c r="M37" s="12"/>
    </row>
    <row r="38" spans="1:13" ht="15" x14ac:dyDescent="0.25">
      <c r="A38" s="25" t="s">
        <v>35</v>
      </c>
      <c r="B38" s="3"/>
      <c r="C38" s="5"/>
      <c r="D38" s="3"/>
      <c r="E38" s="3"/>
      <c r="F38" s="3"/>
      <c r="G38" s="6"/>
      <c r="H38" s="3"/>
      <c r="I38" s="3"/>
      <c r="K38" s="4">
        <f>SUM(K36:K37)</f>
        <v>2138520.4260919997</v>
      </c>
    </row>
    <row r="39" spans="1:13" x14ac:dyDescent="0.2">
      <c r="B39" s="3"/>
      <c r="C39" s="5"/>
      <c r="D39" s="3"/>
      <c r="E39" s="3"/>
      <c r="F39" s="3"/>
      <c r="G39" s="6"/>
      <c r="H39" s="3"/>
      <c r="I39" s="3"/>
    </row>
    <row r="40" spans="1:13" x14ac:dyDescent="0.2">
      <c r="A40" s="1" t="s">
        <v>124</v>
      </c>
      <c r="B40" s="3"/>
      <c r="C40" s="3"/>
      <c r="D40" s="3"/>
      <c r="E40" s="3"/>
      <c r="F40" s="3"/>
      <c r="G40" s="3"/>
      <c r="H40" s="3"/>
      <c r="I40" s="3"/>
      <c r="J40" s="3"/>
    </row>
    <row r="41" spans="1:13" ht="6" customHeight="1" x14ac:dyDescent="0.2">
      <c r="B41" s="3"/>
      <c r="C41" s="3"/>
      <c r="D41" s="3"/>
      <c r="E41" s="3"/>
      <c r="F41" s="3"/>
      <c r="G41" s="3"/>
      <c r="H41" s="3"/>
      <c r="I41" s="3"/>
      <c r="J41" s="3"/>
    </row>
    <row r="42" spans="1:13" x14ac:dyDescent="0.2">
      <c r="A42" s="37" t="s">
        <v>86</v>
      </c>
      <c r="C42" s="8"/>
      <c r="E42" s="10"/>
      <c r="G42" s="9"/>
    </row>
    <row r="43" spans="1:13" x14ac:dyDescent="0.2">
      <c r="A43" s="37" t="s">
        <v>176</v>
      </c>
      <c r="C43" s="8"/>
      <c r="E43" s="10"/>
      <c r="G43" s="9"/>
    </row>
    <row r="44" spans="1:13" ht="6" customHeight="1" x14ac:dyDescent="0.2">
      <c r="B44" s="3"/>
      <c r="C44" s="3"/>
      <c r="D44" s="3"/>
      <c r="E44" s="3"/>
      <c r="F44" s="3"/>
      <c r="G44" s="3"/>
      <c r="H44" s="3"/>
      <c r="I44" s="3"/>
      <c r="J44" s="3"/>
    </row>
    <row r="45" spans="1:13" x14ac:dyDescent="0.2">
      <c r="B45" s="67" t="s">
        <v>156</v>
      </c>
      <c r="G45" s="3"/>
    </row>
    <row r="46" spans="1:13" x14ac:dyDescent="0.2">
      <c r="B46" s="1" t="s">
        <v>73</v>
      </c>
      <c r="G46" s="3"/>
    </row>
    <row r="47" spans="1:13" ht="6" customHeight="1" x14ac:dyDescent="0.2">
      <c r="B47" s="3"/>
      <c r="C47" s="3"/>
      <c r="D47" s="3"/>
      <c r="E47" s="3"/>
      <c r="F47" s="3"/>
      <c r="G47" s="3"/>
      <c r="H47" s="3"/>
      <c r="I47" s="3"/>
      <c r="J47" s="3"/>
    </row>
    <row r="48" spans="1:13" ht="6" customHeight="1" x14ac:dyDescent="0.2">
      <c r="B48" s="3"/>
      <c r="C48" s="3"/>
      <c r="D48" s="3"/>
      <c r="E48" s="3"/>
      <c r="F48" s="3"/>
      <c r="G48" s="3"/>
      <c r="H48" s="3"/>
      <c r="I48" s="3"/>
      <c r="J48" s="3"/>
    </row>
    <row r="49" spans="1:15" x14ac:dyDescent="0.2">
      <c r="B49" s="1" t="s">
        <v>125</v>
      </c>
      <c r="C49" s="3"/>
      <c r="D49" s="3"/>
      <c r="E49" s="3"/>
      <c r="F49" s="3"/>
      <c r="G49" s="3"/>
      <c r="H49" s="3"/>
      <c r="I49" s="3"/>
      <c r="J49" s="3"/>
    </row>
    <row r="50" spans="1:15" ht="6" customHeight="1" x14ac:dyDescent="0.2">
      <c r="B50" s="3"/>
      <c r="C50" s="3"/>
      <c r="D50" s="3"/>
      <c r="E50" s="3"/>
      <c r="F50" s="3"/>
      <c r="G50" s="3"/>
      <c r="H50" s="3"/>
      <c r="I50" s="3"/>
      <c r="J50" s="3"/>
    </row>
    <row r="51" spans="1:15" x14ac:dyDescent="0.2">
      <c r="A51" s="70" t="s">
        <v>158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51"/>
    </row>
    <row r="52" spans="1:15" x14ac:dyDescent="0.2">
      <c r="A52" s="70" t="s">
        <v>159</v>
      </c>
      <c r="B52" s="66"/>
      <c r="C52" s="66"/>
      <c r="D52" s="66"/>
      <c r="E52" s="66"/>
      <c r="F52" s="66"/>
      <c r="G52" s="66"/>
      <c r="H52" s="66"/>
      <c r="I52" s="66"/>
      <c r="J52" s="67"/>
      <c r="K52" s="67"/>
      <c r="L52" s="67"/>
      <c r="M52" s="51"/>
    </row>
    <row r="53" spans="1:15" ht="6" customHeight="1" x14ac:dyDescent="0.2">
      <c r="B53" s="3"/>
      <c r="C53" s="3"/>
      <c r="D53" s="3"/>
      <c r="E53" s="3"/>
      <c r="F53" s="3"/>
      <c r="G53" s="3"/>
      <c r="H53" s="3"/>
      <c r="I53" s="3"/>
      <c r="J53" s="3"/>
    </row>
    <row r="54" spans="1:15" x14ac:dyDescent="0.2">
      <c r="B54" s="67" t="s">
        <v>183</v>
      </c>
      <c r="G54" s="3"/>
    </row>
    <row r="55" spans="1:15" x14ac:dyDescent="0.2">
      <c r="B55" s="1" t="s">
        <v>66</v>
      </c>
      <c r="G55" s="3"/>
    </row>
    <row r="56" spans="1:15" x14ac:dyDescent="0.2">
      <c r="A56" s="1" t="s">
        <v>166</v>
      </c>
      <c r="K56" s="51"/>
    </row>
    <row r="57" spans="1:15" x14ac:dyDescent="0.2">
      <c r="A57" s="1" t="s">
        <v>162</v>
      </c>
      <c r="F57" s="3"/>
      <c r="L57" s="51"/>
      <c r="M57" s="51"/>
    </row>
    <row r="59" spans="1:15" x14ac:dyDescent="0.2">
      <c r="B59" s="37" t="s">
        <v>135</v>
      </c>
      <c r="C59"/>
      <c r="D59"/>
      <c r="E59"/>
      <c r="F59"/>
      <c r="G59"/>
      <c r="H59"/>
      <c r="I59"/>
      <c r="J59"/>
      <c r="K59"/>
      <c r="L59"/>
      <c r="M59"/>
    </row>
    <row r="60" spans="1:15" x14ac:dyDescent="0.2">
      <c r="B60" t="s">
        <v>134</v>
      </c>
      <c r="C60"/>
      <c r="D60"/>
      <c r="E60"/>
      <c r="F60"/>
      <c r="G60"/>
      <c r="H60"/>
      <c r="I60"/>
      <c r="J60"/>
      <c r="K60"/>
      <c r="L60"/>
      <c r="M60"/>
    </row>
    <row r="62" spans="1:15" x14ac:dyDescent="0.2">
      <c r="B62" s="3"/>
      <c r="C62" s="5"/>
      <c r="D62" s="5"/>
      <c r="E62" s="3"/>
      <c r="F62"/>
      <c r="G62" s="110"/>
      <c r="H62" s="110"/>
      <c r="I62" s="110"/>
      <c r="J62" s="110"/>
      <c r="K62" s="110"/>
      <c r="L62" s="86"/>
      <c r="M62" s="86"/>
      <c r="N62" s="86"/>
      <c r="O62" s="86"/>
    </row>
    <row r="63" spans="1:15" x14ac:dyDescent="0.2">
      <c r="A63" s="67"/>
      <c r="B63" s="76"/>
      <c r="C63" s="76"/>
      <c r="G63" s="96"/>
      <c r="H63" s="96"/>
      <c r="I63" s="96"/>
      <c r="J63" s="96"/>
      <c r="K63" s="96"/>
      <c r="L63" s="87"/>
      <c r="M63" s="87"/>
      <c r="N63" s="87"/>
      <c r="O63" s="87"/>
    </row>
    <row r="64" spans="1:15" x14ac:dyDescent="0.2">
      <c r="B64" s="73"/>
      <c r="C64" s="73"/>
      <c r="F64" s="73"/>
      <c r="G64" s="97"/>
      <c r="H64" s="97"/>
      <c r="I64" s="97"/>
      <c r="J64" s="97"/>
      <c r="K64" s="97"/>
      <c r="L64" s="88"/>
      <c r="M64" s="88"/>
      <c r="N64" s="88"/>
      <c r="O64" s="88"/>
    </row>
    <row r="65" spans="1:15" x14ac:dyDescent="0.2">
      <c r="B65" s="73"/>
      <c r="C65" s="73"/>
      <c r="F65" s="73"/>
      <c r="G65" s="97"/>
      <c r="H65" s="97"/>
      <c r="I65" s="97"/>
      <c r="J65" s="97"/>
      <c r="K65" s="97"/>
      <c r="L65" s="88"/>
      <c r="M65" s="88"/>
      <c r="N65" s="88"/>
      <c r="O65" s="88"/>
    </row>
    <row r="66" spans="1:15" x14ac:dyDescent="0.2">
      <c r="A66"/>
      <c r="B66"/>
      <c r="C66"/>
      <c r="D66"/>
      <c r="E66"/>
      <c r="F66"/>
      <c r="G66" s="95"/>
      <c r="H66" s="95"/>
      <c r="I66" s="95"/>
      <c r="J66" s="95"/>
      <c r="K66" s="95"/>
      <c r="L66" s="89"/>
      <c r="M66" s="89"/>
      <c r="N66" s="89"/>
      <c r="O66" s="89"/>
    </row>
    <row r="67" spans="1:15" x14ac:dyDescent="0.2">
      <c r="A67" s="98"/>
      <c r="B67" s="98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x14ac:dyDescent="0.2">
      <c r="A68" s="95"/>
      <c r="B68" s="95"/>
      <c r="C68"/>
      <c r="D68" s="95"/>
      <c r="E68" s="95"/>
      <c r="F68" s="95"/>
      <c r="G68" s="95"/>
      <c r="H68" s="95"/>
      <c r="I68" s="95"/>
      <c r="J68" s="95"/>
      <c r="K68" s="95"/>
      <c r="L68" s="89"/>
      <c r="M68" s="89"/>
      <c r="N68" s="89"/>
      <c r="O68"/>
    </row>
    <row r="69" spans="1:15" x14ac:dyDescent="0.2">
      <c r="A69" s="95"/>
      <c r="B69" s="95"/>
      <c r="C69"/>
      <c r="D69" s="95"/>
      <c r="E69" s="95"/>
      <c r="F69" s="95"/>
      <c r="G69" s="95"/>
      <c r="H69" s="95"/>
      <c r="I69" s="95"/>
      <c r="J69" s="95"/>
      <c r="K69" s="95"/>
      <c r="L69" s="89"/>
      <c r="M69" s="89"/>
      <c r="N69" s="89"/>
      <c r="O69"/>
    </row>
    <row r="70" spans="1:15" x14ac:dyDescent="0.2">
      <c r="A70" s="98"/>
      <c r="B70" s="98"/>
      <c r="D70" s="98"/>
      <c r="E70" s="95"/>
      <c r="F70" s="95"/>
      <c r="G70" s="98"/>
      <c r="H70" s="98"/>
      <c r="I70" s="98"/>
      <c r="J70" s="98"/>
      <c r="K70" s="98"/>
    </row>
    <row r="76" spans="1:15" x14ac:dyDescent="0.2">
      <c r="H76" s="67" t="s">
        <v>5</v>
      </c>
    </row>
  </sheetData>
  <sheetProtection password="CA0F" sheet="1" objects="1" scenarios="1"/>
  <mergeCells count="19">
    <mergeCell ref="A67:B67"/>
    <mergeCell ref="G63:K63"/>
    <mergeCell ref="G64:K64"/>
    <mergeCell ref="G65:K65"/>
    <mergeCell ref="G66:K66"/>
    <mergeCell ref="A1:K1"/>
    <mergeCell ref="A2:K2"/>
    <mergeCell ref="A3:K3"/>
    <mergeCell ref="G62:K62"/>
    <mergeCell ref="A4:M4"/>
    <mergeCell ref="A69:B69"/>
    <mergeCell ref="D69:F69"/>
    <mergeCell ref="G68:K68"/>
    <mergeCell ref="G69:K69"/>
    <mergeCell ref="G70:K70"/>
    <mergeCell ref="A68:B68"/>
    <mergeCell ref="D68:F68"/>
    <mergeCell ref="D70:F70"/>
    <mergeCell ref="A70:B70"/>
  </mergeCells>
  <phoneticPr fontId="14" type="noConversion"/>
  <pageMargins left="0.75" right="0.75" top="1" bottom="0.63" header="0.5" footer="0.5"/>
  <pageSetup paperSize="9" scale="7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zoomScaleNormal="100" workbookViewId="0">
      <selection activeCell="A5" sqref="A5"/>
    </sheetView>
  </sheetViews>
  <sheetFormatPr defaultRowHeight="12.75" x14ac:dyDescent="0.2"/>
  <cols>
    <col min="1" max="1" width="6" style="1" customWidth="1"/>
    <col min="2" max="2" width="15.42578125" style="3" customWidth="1"/>
    <col min="3" max="3" width="6.28515625" style="5" customWidth="1"/>
    <col min="4" max="4" width="5" style="5" customWidth="1"/>
    <col min="5" max="6" width="4.5703125" style="3" customWidth="1"/>
    <col min="7" max="7" width="2" style="3" customWidth="1"/>
    <col min="8" max="8" width="9.85546875" style="3" customWidth="1"/>
    <col min="9" max="9" width="4.42578125" style="3" customWidth="1"/>
    <col min="10" max="10" width="2" style="6" bestFit="1" customWidth="1"/>
    <col min="11" max="11" width="6" style="3" customWidth="1"/>
    <col min="12" max="12" width="3.28515625" style="3" customWidth="1"/>
    <col min="13" max="13" width="3" style="3" customWidth="1"/>
    <col min="14" max="14" width="14.7109375" style="1" customWidth="1"/>
    <col min="15" max="15" width="16.5703125" style="1" customWidth="1"/>
    <col min="16" max="16" width="2.140625" style="1" customWidth="1"/>
    <col min="17" max="17" width="9.140625" style="1"/>
    <col min="18" max="18" width="10.7109375" style="1" customWidth="1"/>
    <col min="19" max="16384" width="9.140625" style="1"/>
  </cols>
  <sheetData>
    <row r="1" spans="1:16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6" ht="14.25" x14ac:dyDescent="0.2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15" x14ac:dyDescent="0.25">
      <c r="A3" s="100" t="s">
        <v>151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60"/>
    </row>
    <row r="4" spans="1:16" ht="15" x14ac:dyDescent="0.25">
      <c r="A4" s="100" t="s">
        <v>175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60"/>
    </row>
    <row r="5" spans="1:16" x14ac:dyDescent="0.2">
      <c r="C5" s="3"/>
      <c r="D5" s="3"/>
      <c r="J5" s="3"/>
    </row>
    <row r="6" spans="1:16" x14ac:dyDescent="0.2">
      <c r="A6" s="4" t="s">
        <v>37</v>
      </c>
      <c r="O6" s="4">
        <f>SUM(N7:N9)</f>
        <v>693512.75</v>
      </c>
    </row>
    <row r="7" spans="1:16" x14ac:dyDescent="0.2">
      <c r="A7" s="1" t="s">
        <v>38</v>
      </c>
      <c r="N7" s="1">
        <f>H8*B8</f>
        <v>690612.75</v>
      </c>
      <c r="O7" s="4"/>
    </row>
    <row r="8" spans="1:16" x14ac:dyDescent="0.2">
      <c r="B8" s="7">
        <f>O22</f>
        <v>1381225.5</v>
      </c>
      <c r="C8" s="8" t="s">
        <v>5</v>
      </c>
      <c r="D8" s="8"/>
      <c r="E8" s="1" t="s">
        <v>4</v>
      </c>
      <c r="F8" s="1"/>
      <c r="G8" s="1"/>
      <c r="H8" s="9">
        <v>0.5</v>
      </c>
      <c r="I8" s="3" t="s">
        <v>18</v>
      </c>
      <c r="O8" s="4"/>
    </row>
    <row r="9" spans="1:16" x14ac:dyDescent="0.2">
      <c r="A9" s="1" t="s">
        <v>39</v>
      </c>
      <c r="N9" s="1">
        <f>H10*B10</f>
        <v>2900</v>
      </c>
      <c r="O9" s="4"/>
    </row>
    <row r="10" spans="1:16" x14ac:dyDescent="0.2">
      <c r="B10" s="7">
        <f>O28</f>
        <v>5800</v>
      </c>
      <c r="C10" s="8" t="s">
        <v>5</v>
      </c>
      <c r="D10" s="8"/>
      <c r="E10" s="1" t="s">
        <v>4</v>
      </c>
      <c r="F10" s="1"/>
      <c r="G10" s="1"/>
      <c r="H10" s="9">
        <v>0.5</v>
      </c>
      <c r="I10" s="3" t="s">
        <v>18</v>
      </c>
      <c r="O10" s="4"/>
    </row>
    <row r="11" spans="1:16" x14ac:dyDescent="0.2">
      <c r="B11" s="10"/>
      <c r="C11" s="8"/>
      <c r="D11" s="8"/>
      <c r="E11" s="1"/>
      <c r="F11" s="1"/>
      <c r="G11" s="1"/>
      <c r="H11" s="9"/>
      <c r="O11" s="4"/>
    </row>
    <row r="12" spans="1:16" x14ac:dyDescent="0.2">
      <c r="A12" s="4" t="s">
        <v>40</v>
      </c>
      <c r="B12" s="11"/>
      <c r="I12" s="5"/>
      <c r="O12" s="1">
        <f>H13*B13</f>
        <v>77716</v>
      </c>
    </row>
    <row r="13" spans="1:16" x14ac:dyDescent="0.2">
      <c r="B13" s="7">
        <f>O43+O45+O33+O47+O49+O51</f>
        <v>155432</v>
      </c>
      <c r="C13" s="8" t="s">
        <v>5</v>
      </c>
      <c r="D13" s="8"/>
      <c r="E13" s="1" t="s">
        <v>4</v>
      </c>
      <c r="F13" s="1"/>
      <c r="G13" s="1"/>
      <c r="H13" s="9">
        <v>0.5</v>
      </c>
      <c r="I13" s="3" t="s">
        <v>18</v>
      </c>
      <c r="O13" s="4"/>
    </row>
    <row r="14" spans="1:16" x14ac:dyDescent="0.2">
      <c r="O14" s="4"/>
    </row>
    <row r="15" spans="1:16" x14ac:dyDescent="0.2">
      <c r="A15" s="4" t="s">
        <v>41</v>
      </c>
      <c r="O15" s="1">
        <f>H16*B16</f>
        <v>154245.75</v>
      </c>
    </row>
    <row r="16" spans="1:16" x14ac:dyDescent="0.2">
      <c r="B16" s="7">
        <f>O53</f>
        <v>1542457.5</v>
      </c>
      <c r="C16" s="8" t="s">
        <v>5</v>
      </c>
      <c r="D16" s="8"/>
      <c r="E16" s="1" t="s">
        <v>4</v>
      </c>
      <c r="F16" s="1"/>
      <c r="G16" s="1"/>
      <c r="H16" s="9">
        <v>0.1</v>
      </c>
      <c r="I16" s="3" t="s">
        <v>18</v>
      </c>
      <c r="O16" s="4"/>
    </row>
    <row r="17" spans="1:18" x14ac:dyDescent="0.2">
      <c r="B17" s="10"/>
      <c r="C17" s="8"/>
      <c r="D17" s="8"/>
      <c r="E17" s="1"/>
      <c r="F17" s="1"/>
      <c r="G17" s="1"/>
      <c r="H17" s="9"/>
      <c r="O17" s="4"/>
    </row>
    <row r="18" spans="1:18" ht="15.75" x14ac:dyDescent="0.25">
      <c r="A18" s="12" t="s">
        <v>42</v>
      </c>
      <c r="B18" s="10"/>
      <c r="C18" s="8"/>
      <c r="D18" s="8"/>
      <c r="E18" s="1"/>
      <c r="F18" s="1"/>
      <c r="G18" s="1"/>
      <c r="H18" s="9"/>
      <c r="O18" s="12">
        <f>SUM(O5:O16)</f>
        <v>925474.5</v>
      </c>
    </row>
    <row r="19" spans="1:18" ht="10.5" customHeight="1" thickBot="1" x14ac:dyDescent="0.25">
      <c r="A19" s="13"/>
      <c r="B19" s="14"/>
      <c r="C19" s="15"/>
      <c r="D19" s="15"/>
      <c r="E19" s="14"/>
      <c r="F19" s="14"/>
      <c r="G19" s="14"/>
      <c r="H19" s="14"/>
      <c r="I19" s="14"/>
      <c r="J19" s="16"/>
      <c r="K19" s="14"/>
      <c r="L19" s="14"/>
      <c r="M19" s="14"/>
      <c r="N19" s="17"/>
      <c r="O19" s="18"/>
    </row>
    <row r="20" spans="1:18" x14ac:dyDescent="0.2">
      <c r="N20" s="10"/>
      <c r="O20" s="4"/>
    </row>
    <row r="21" spans="1:18" ht="15" x14ac:dyDescent="0.25">
      <c r="A21" s="19" t="s">
        <v>43</v>
      </c>
    </row>
    <row r="22" spans="1:18" ht="15" x14ac:dyDescent="0.25">
      <c r="A22" s="19" t="s">
        <v>85</v>
      </c>
      <c r="O22" s="4">
        <f>SUM(N23:N25)</f>
        <v>1381225.5</v>
      </c>
    </row>
    <row r="23" spans="1:18" x14ac:dyDescent="0.2">
      <c r="A23" s="1" t="s">
        <v>45</v>
      </c>
      <c r="N23" s="1">
        <f>H24*E24*B24</f>
        <v>771224.99999999988</v>
      </c>
      <c r="R23" s="7" t="s">
        <v>5</v>
      </c>
    </row>
    <row r="24" spans="1:18" x14ac:dyDescent="0.2">
      <c r="B24" s="42">
        <v>1.1299999999999999</v>
      </c>
      <c r="C24" s="5" t="s">
        <v>145</v>
      </c>
      <c r="D24" s="5" t="s">
        <v>4</v>
      </c>
      <c r="E24" s="41">
        <v>200</v>
      </c>
      <c r="F24" s="41" t="s">
        <v>60</v>
      </c>
      <c r="G24" s="40" t="s">
        <v>4</v>
      </c>
      <c r="H24" s="7">
        <v>3412.5</v>
      </c>
      <c r="I24" s="3" t="s">
        <v>46</v>
      </c>
      <c r="J24" s="6" t="s">
        <v>5</v>
      </c>
      <c r="R24" s="1" t="s">
        <v>5</v>
      </c>
    </row>
    <row r="25" spans="1:18" x14ac:dyDescent="0.2">
      <c r="A25" s="1" t="s">
        <v>47</v>
      </c>
      <c r="N25" s="1">
        <f>H26*E26*B26</f>
        <v>610000.5</v>
      </c>
    </row>
    <row r="26" spans="1:18" x14ac:dyDescent="0.2">
      <c r="B26" s="42">
        <v>1.5</v>
      </c>
      <c r="C26" s="5" t="s">
        <v>145</v>
      </c>
      <c r="E26" s="41">
        <f>INT(E24)</f>
        <v>200</v>
      </c>
      <c r="F26" s="41" t="s">
        <v>60</v>
      </c>
      <c r="G26" s="3" t="s">
        <v>4</v>
      </c>
      <c r="H26" s="7">
        <f>406667/200</f>
        <v>2033.335</v>
      </c>
      <c r="I26" s="3" t="s">
        <v>46</v>
      </c>
      <c r="J26" s="6" t="s">
        <v>5</v>
      </c>
    </row>
    <row r="27" spans="1:18" x14ac:dyDescent="0.2">
      <c r="B27" s="10"/>
      <c r="H27" s="7"/>
    </row>
    <row r="28" spans="1:18" x14ac:dyDescent="0.2">
      <c r="A28" s="4" t="s">
        <v>48</v>
      </c>
      <c r="O28" s="4">
        <f>SUM(N29:N31)</f>
        <v>5800</v>
      </c>
    </row>
    <row r="29" spans="1:18" x14ac:dyDescent="0.2">
      <c r="A29" s="1" t="s">
        <v>74</v>
      </c>
      <c r="N29" s="1">
        <f>H30*B30</f>
        <v>5000</v>
      </c>
    </row>
    <row r="30" spans="1:18" x14ac:dyDescent="0.2">
      <c r="B30" s="10">
        <v>12.5</v>
      </c>
      <c r="C30" s="5" t="s">
        <v>94</v>
      </c>
      <c r="H30" s="74">
        <f>INT(E24*2)</f>
        <v>400</v>
      </c>
      <c r="I30" s="6" t="s">
        <v>58</v>
      </c>
      <c r="J30" s="6" t="s">
        <v>5</v>
      </c>
    </row>
    <row r="31" spans="1:18" x14ac:dyDescent="0.2">
      <c r="A31" s="1" t="s">
        <v>75</v>
      </c>
      <c r="N31" s="20">
        <v>800</v>
      </c>
    </row>
    <row r="32" spans="1:18" x14ac:dyDescent="0.2">
      <c r="N32" s="20"/>
    </row>
    <row r="33" spans="1:15" x14ac:dyDescent="0.2">
      <c r="A33" s="4" t="s">
        <v>50</v>
      </c>
      <c r="O33" s="4">
        <f>SUM(N34:N40)</f>
        <v>105432</v>
      </c>
    </row>
    <row r="34" spans="1:15" x14ac:dyDescent="0.2">
      <c r="A34" s="1" t="s">
        <v>51</v>
      </c>
      <c r="N34" s="1">
        <f>H35*B35</f>
        <v>30000</v>
      </c>
    </row>
    <row r="35" spans="1:15" x14ac:dyDescent="0.2">
      <c r="B35" s="10">
        <v>2500</v>
      </c>
      <c r="C35" s="5" t="s">
        <v>95</v>
      </c>
      <c r="E35" s="3" t="s">
        <v>4</v>
      </c>
      <c r="H35" s="61">
        <v>12</v>
      </c>
      <c r="I35" s="40" t="s">
        <v>52</v>
      </c>
      <c r="J35" s="62" t="s">
        <v>5</v>
      </c>
      <c r="K35" s="40"/>
      <c r="L35" s="40"/>
    </row>
    <row r="36" spans="1:15" x14ac:dyDescent="0.2">
      <c r="A36" s="1" t="s">
        <v>53</v>
      </c>
      <c r="H36" s="63"/>
      <c r="I36" s="40"/>
      <c r="J36" s="62"/>
      <c r="K36" s="40"/>
      <c r="L36" s="40"/>
      <c r="N36" s="1">
        <f>H37*B37</f>
        <v>21000</v>
      </c>
    </row>
    <row r="37" spans="1:15" x14ac:dyDescent="0.2">
      <c r="B37" s="10">
        <v>1750</v>
      </c>
      <c r="C37" s="5" t="s">
        <v>95</v>
      </c>
      <c r="E37" s="3" t="s">
        <v>4</v>
      </c>
      <c r="H37" s="61">
        <v>12</v>
      </c>
      <c r="I37" s="40" t="s">
        <v>52</v>
      </c>
      <c r="J37" s="62" t="s">
        <v>5</v>
      </c>
      <c r="K37" s="40"/>
      <c r="L37" s="40"/>
    </row>
    <row r="38" spans="1:15" x14ac:dyDescent="0.2">
      <c r="A38" s="1" t="s">
        <v>114</v>
      </c>
      <c r="H38" s="63"/>
      <c r="I38" s="40"/>
      <c r="J38" s="62"/>
      <c r="K38" s="40"/>
      <c r="L38" s="40"/>
      <c r="N38" s="1">
        <f>K39*H39*B39</f>
        <v>40824</v>
      </c>
    </row>
    <row r="39" spans="1:15" x14ac:dyDescent="0.2">
      <c r="B39" s="10">
        <v>1134</v>
      </c>
      <c r="C39" s="5" t="s">
        <v>95</v>
      </c>
      <c r="E39" s="3" t="s">
        <v>4</v>
      </c>
      <c r="H39" s="61">
        <v>12</v>
      </c>
      <c r="I39" s="40" t="s">
        <v>54</v>
      </c>
      <c r="J39" s="62" t="s">
        <v>76</v>
      </c>
      <c r="K39" s="52">
        <v>3</v>
      </c>
      <c r="L39" s="40" t="s">
        <v>77</v>
      </c>
    </row>
    <row r="40" spans="1:15" x14ac:dyDescent="0.2">
      <c r="A40" s="1" t="s">
        <v>55</v>
      </c>
      <c r="H40" s="63"/>
      <c r="I40" s="40"/>
      <c r="J40" s="62"/>
      <c r="K40" s="40"/>
      <c r="L40" s="40"/>
      <c r="N40" s="1">
        <f>H41*B41</f>
        <v>13608</v>
      </c>
    </row>
    <row r="41" spans="1:15" x14ac:dyDescent="0.2">
      <c r="B41" s="10">
        <v>1134</v>
      </c>
      <c r="C41" s="5" t="s">
        <v>95</v>
      </c>
      <c r="E41" s="3" t="s">
        <v>4</v>
      </c>
      <c r="H41" s="61">
        <v>12</v>
      </c>
      <c r="I41" s="40" t="s">
        <v>52</v>
      </c>
      <c r="J41" s="62" t="s">
        <v>5</v>
      </c>
      <c r="K41" s="40"/>
      <c r="L41" s="40"/>
    </row>
    <row r="42" spans="1:15" x14ac:dyDescent="0.2">
      <c r="B42" s="1"/>
      <c r="C42" s="1"/>
      <c r="D42" s="1"/>
      <c r="E42" s="1"/>
      <c r="F42" s="1"/>
      <c r="G42" s="1"/>
      <c r="H42" s="55"/>
      <c r="I42" s="55"/>
      <c r="J42" s="55"/>
      <c r="K42" s="55"/>
      <c r="L42" s="55"/>
      <c r="M42" s="1"/>
    </row>
    <row r="43" spans="1:15" x14ac:dyDescent="0.2">
      <c r="A43" s="4" t="s">
        <v>57</v>
      </c>
      <c r="B43" s="11"/>
      <c r="H43" s="63"/>
      <c r="I43" s="64"/>
      <c r="J43" s="62"/>
      <c r="K43" s="40"/>
      <c r="L43" s="40"/>
      <c r="O43" s="1">
        <f>H44*B44</f>
        <v>44000</v>
      </c>
    </row>
    <row r="44" spans="1:15" x14ac:dyDescent="0.2">
      <c r="B44" s="24">
        <v>110</v>
      </c>
      <c r="C44" s="5" t="s">
        <v>96</v>
      </c>
      <c r="E44" s="3" t="s">
        <v>4</v>
      </c>
      <c r="H44" s="65">
        <f>INT(E24*2)</f>
        <v>400</v>
      </c>
      <c r="I44" s="40" t="s">
        <v>58</v>
      </c>
      <c r="J44" s="62" t="s">
        <v>5</v>
      </c>
      <c r="K44" s="40"/>
      <c r="L44" s="40"/>
    </row>
    <row r="45" spans="1:15" x14ac:dyDescent="0.2">
      <c r="A45" s="4" t="s">
        <v>59</v>
      </c>
      <c r="B45" s="11"/>
      <c r="H45" s="22"/>
      <c r="I45" s="5"/>
      <c r="O45" s="1">
        <f>K46*H46*D46*B46</f>
        <v>0</v>
      </c>
    </row>
    <row r="46" spans="1:15" x14ac:dyDescent="0.2">
      <c r="B46" s="24"/>
      <c r="D46" s="11"/>
      <c r="H46" s="43"/>
      <c r="K46" s="39"/>
    </row>
    <row r="47" spans="1:15" x14ac:dyDescent="0.2">
      <c r="A47" s="4" t="s">
        <v>61</v>
      </c>
      <c r="O47" s="10">
        <v>2000</v>
      </c>
    </row>
    <row r="48" spans="1:15" x14ac:dyDescent="0.2">
      <c r="A48" s="4"/>
    </row>
    <row r="49" spans="1:15" x14ac:dyDescent="0.2">
      <c r="A49" s="4" t="s">
        <v>62</v>
      </c>
      <c r="O49" s="10">
        <v>2000</v>
      </c>
    </row>
    <row r="50" spans="1:15" x14ac:dyDescent="0.2">
      <c r="A50" s="4"/>
    </row>
    <row r="51" spans="1:15" x14ac:dyDescent="0.2">
      <c r="A51" s="4" t="s">
        <v>78</v>
      </c>
      <c r="O51" s="10">
        <v>2000</v>
      </c>
    </row>
    <row r="52" spans="1:15" x14ac:dyDescent="0.2">
      <c r="A52" s="4"/>
    </row>
    <row r="53" spans="1:15" ht="15" x14ac:dyDescent="0.25">
      <c r="A53" s="25" t="s">
        <v>63</v>
      </c>
      <c r="O53" s="4">
        <f>SUM(O22:O51)</f>
        <v>1542457.5</v>
      </c>
    </row>
    <row r="55" spans="1:15" x14ac:dyDescent="0.2">
      <c r="A55" s="1" t="s">
        <v>79</v>
      </c>
      <c r="B55" s="1"/>
      <c r="C55" s="3"/>
      <c r="D55" s="3"/>
      <c r="J55" s="3"/>
    </row>
    <row r="56" spans="1:15" x14ac:dyDescent="0.2">
      <c r="B56" s="1" t="s">
        <v>65</v>
      </c>
      <c r="C56" s="3"/>
      <c r="D56" s="3"/>
      <c r="J56" s="3"/>
    </row>
    <row r="57" spans="1:15" ht="6" customHeight="1" x14ac:dyDescent="0.2">
      <c r="B57" s="1"/>
      <c r="C57" s="3"/>
      <c r="D57" s="3"/>
      <c r="J57" s="3"/>
    </row>
    <row r="58" spans="1:15" x14ac:dyDescent="0.2">
      <c r="A58" s="1" t="s">
        <v>103</v>
      </c>
      <c r="B58" s="1"/>
      <c r="C58" s="1"/>
      <c r="D58" s="1"/>
      <c r="E58" s="1"/>
      <c r="F58" s="1"/>
      <c r="G58" s="1"/>
      <c r="I58" s="1"/>
      <c r="J58" s="1"/>
      <c r="K58" s="1"/>
      <c r="L58" s="1"/>
      <c r="M58" s="1"/>
    </row>
    <row r="59" spans="1:15" ht="15.75" customHeight="1" x14ac:dyDescent="0.2">
      <c r="C59" s="3"/>
      <c r="D59" s="3"/>
      <c r="J59" s="3"/>
      <c r="K59" s="1"/>
      <c r="L59" s="1"/>
      <c r="M59" s="1"/>
    </row>
    <row r="60" spans="1:15" x14ac:dyDescent="0.2">
      <c r="B60" s="3" t="s">
        <v>132</v>
      </c>
    </row>
    <row r="62" spans="1:15" x14ac:dyDescent="0.2">
      <c r="F62"/>
      <c r="G62" s="110"/>
      <c r="H62" s="110"/>
      <c r="I62" s="110"/>
      <c r="J62" s="110"/>
      <c r="K62" s="110"/>
      <c r="L62" s="110"/>
      <c r="M62" s="110"/>
      <c r="N62" s="110"/>
      <c r="O62" s="110"/>
    </row>
    <row r="63" spans="1:15" x14ac:dyDescent="0.2">
      <c r="A63" s="67"/>
      <c r="B63" s="76"/>
      <c r="C63" s="76"/>
      <c r="D63" s="1"/>
      <c r="E63" s="1"/>
      <c r="F63" s="1"/>
      <c r="G63" s="96"/>
      <c r="H63" s="96"/>
      <c r="I63" s="96"/>
      <c r="J63" s="96"/>
      <c r="K63" s="96"/>
      <c r="L63" s="96"/>
      <c r="M63" s="96"/>
      <c r="N63" s="96"/>
      <c r="O63" s="96"/>
    </row>
    <row r="64" spans="1:15" x14ac:dyDescent="0.2">
      <c r="B64" s="73"/>
      <c r="C64" s="73"/>
      <c r="D64" s="1"/>
      <c r="E64" s="1"/>
      <c r="F64" s="73"/>
      <c r="G64" s="97"/>
      <c r="H64" s="97"/>
      <c r="I64" s="97"/>
      <c r="J64" s="97"/>
      <c r="K64" s="97"/>
      <c r="L64" s="97"/>
      <c r="M64" s="97"/>
      <c r="N64" s="97"/>
      <c r="O64" s="97"/>
    </row>
    <row r="65" spans="1:15" x14ac:dyDescent="0.2">
      <c r="B65" s="73"/>
      <c r="C65" s="73"/>
      <c r="D65" s="1"/>
      <c r="E65" s="1"/>
      <c r="F65" s="73"/>
      <c r="G65" s="97"/>
      <c r="H65" s="97"/>
      <c r="I65" s="97"/>
      <c r="J65" s="97"/>
      <c r="K65" s="97"/>
      <c r="L65" s="97"/>
      <c r="M65" s="97"/>
      <c r="N65" s="97"/>
      <c r="O65" s="97"/>
    </row>
    <row r="66" spans="1:15" x14ac:dyDescent="0.2">
      <c r="A66"/>
      <c r="B66"/>
      <c r="C66"/>
      <c r="D66"/>
      <c r="E66"/>
      <c r="F66"/>
      <c r="G66" s="95"/>
      <c r="H66" s="95"/>
      <c r="I66" s="95"/>
      <c r="J66" s="95"/>
      <c r="K66" s="95"/>
      <c r="L66" s="95"/>
      <c r="M66" s="95"/>
      <c r="N66" s="95"/>
      <c r="O66" s="95"/>
    </row>
    <row r="67" spans="1:15" x14ac:dyDescent="0.2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x14ac:dyDescent="0.2">
      <c r="A68" s="95"/>
      <c r="B68" s="95"/>
      <c r="C68"/>
      <c r="D68" s="105"/>
      <c r="E68" s="95"/>
      <c r="F68" s="95"/>
      <c r="G68"/>
      <c r="H68" s="75"/>
      <c r="I68" s="95"/>
      <c r="J68" s="95"/>
      <c r="K68" s="95"/>
      <c r="L68" s="95"/>
      <c r="M68" s="95"/>
      <c r="N68" s="95"/>
      <c r="O68"/>
    </row>
    <row r="69" spans="1:15" x14ac:dyDescent="0.2">
      <c r="A69" s="95"/>
      <c r="B69" s="95"/>
      <c r="C69"/>
      <c r="D69" s="105"/>
      <c r="E69" s="95"/>
      <c r="F69" s="95"/>
      <c r="G69"/>
      <c r="H69" s="75"/>
      <c r="I69" s="95"/>
      <c r="J69" s="95"/>
      <c r="K69" s="95"/>
      <c r="L69" s="95"/>
      <c r="M69" s="95"/>
      <c r="N69" s="95"/>
      <c r="O69"/>
    </row>
    <row r="70" spans="1:15" x14ac:dyDescent="0.2">
      <c r="A70" s="98"/>
      <c r="B70" s="98"/>
      <c r="C70" s="1"/>
      <c r="D70" s="98"/>
      <c r="E70" s="95"/>
      <c r="F70" s="95"/>
      <c r="G70" s="80"/>
      <c r="H70" s="80"/>
      <c r="I70" s="98"/>
      <c r="J70" s="98"/>
      <c r="K70" s="98"/>
      <c r="L70" s="98"/>
      <c r="M70" s="98"/>
      <c r="N70" s="98"/>
      <c r="O70" s="80"/>
    </row>
  </sheetData>
  <sheetProtection password="CA0F" sheet="1" objects="1" scenarios="1"/>
  <mergeCells count="18">
    <mergeCell ref="G65:O65"/>
    <mergeCell ref="G66:O66"/>
    <mergeCell ref="A2:O2"/>
    <mergeCell ref="I70:N70"/>
    <mergeCell ref="A68:B68"/>
    <mergeCell ref="D68:F68"/>
    <mergeCell ref="A69:B69"/>
    <mergeCell ref="D69:F69"/>
    <mergeCell ref="I68:N68"/>
    <mergeCell ref="I69:N69"/>
    <mergeCell ref="D70:F70"/>
    <mergeCell ref="A70:B70"/>
    <mergeCell ref="A1:O1"/>
    <mergeCell ref="A3:O3"/>
    <mergeCell ref="G62:O62"/>
    <mergeCell ref="G63:O63"/>
    <mergeCell ref="G64:O64"/>
    <mergeCell ref="A4:O4"/>
  </mergeCells>
  <phoneticPr fontId="0" type="noConversion"/>
  <pageMargins left="0.53" right="0.3" top="0.43" bottom="0.6" header="0.34" footer="0.5"/>
  <pageSetup paperSize="9" scale="8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selection activeCell="A4" sqref="A4:M4"/>
    </sheetView>
  </sheetViews>
  <sheetFormatPr defaultRowHeight="12.75" x14ac:dyDescent="0.2"/>
  <cols>
    <col min="1" max="1" width="6" style="1" customWidth="1"/>
    <col min="2" max="2" width="12.7109375" style="3" customWidth="1"/>
    <col min="3" max="3" width="6.42578125" style="5" customWidth="1"/>
    <col min="4" max="4" width="2" style="3" customWidth="1"/>
    <col min="5" max="5" width="7.5703125" style="3" customWidth="1"/>
    <col min="6" max="6" width="3" style="3" bestFit="1" customWidth="1"/>
    <col min="7" max="7" width="2" style="6" bestFit="1" customWidth="1"/>
    <col min="8" max="8" width="8" style="3" customWidth="1"/>
    <col min="9" max="9" width="3.28515625" style="3" customWidth="1"/>
    <col min="10" max="10" width="6.5703125" style="3" customWidth="1"/>
    <col min="11" max="11" width="14.140625" style="1" customWidth="1"/>
    <col min="12" max="12" width="16.5703125" style="1" customWidth="1"/>
    <col min="13" max="13" width="9.85546875" style="1" customWidth="1"/>
    <col min="14" max="16384" width="9.140625" style="1"/>
  </cols>
  <sheetData>
    <row r="1" spans="1:15" x14ac:dyDescent="0.2">
      <c r="A1" s="113" t="str">
        <f>CONCATENATE('100X2 İŞLET'!A1:O1)</f>
        <v/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59"/>
      <c r="N1" s="59"/>
      <c r="O1" s="59"/>
    </row>
    <row r="2" spans="1:15" x14ac:dyDescent="0.2">
      <c r="A2" s="111" t="s">
        <v>147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5" ht="15" x14ac:dyDescent="0.25">
      <c r="A3" s="100" t="str">
        <f>CONCATENATE('100X2 İŞLET'!A3:O3)</f>
        <v>ORTAKLARIN MÜLKİYETİNDE 200 BAŞLIK ( 100 AİLE X 2 BAŞ/AİLE) SÜT SIĞIRCILIĞI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60"/>
    </row>
    <row r="4" spans="1:15" ht="15" x14ac:dyDescent="0.25">
      <c r="A4" s="100" t="s">
        <v>177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5" x14ac:dyDescent="0.2">
      <c r="C5" s="3"/>
      <c r="G5" s="3"/>
    </row>
    <row r="6" spans="1:15" x14ac:dyDescent="0.2">
      <c r="A6" s="4" t="s">
        <v>2</v>
      </c>
      <c r="L6" s="4">
        <f>SUM(K7:K9)</f>
        <v>50037.5</v>
      </c>
    </row>
    <row r="7" spans="1:15" x14ac:dyDescent="0.2">
      <c r="A7" s="1" t="s">
        <v>91</v>
      </c>
      <c r="K7" s="1">
        <f>E8*B8</f>
        <v>2537.5</v>
      </c>
      <c r="L7" s="4"/>
    </row>
    <row r="8" spans="1:15" x14ac:dyDescent="0.2">
      <c r="B8" s="47">
        <v>7.25</v>
      </c>
      <c r="C8" s="8" t="s">
        <v>97</v>
      </c>
      <c r="D8" s="1" t="s">
        <v>4</v>
      </c>
      <c r="E8" s="9">
        <v>350</v>
      </c>
      <c r="F8" s="3" t="s">
        <v>18</v>
      </c>
      <c r="L8" s="4"/>
    </row>
    <row r="9" spans="1:15" x14ac:dyDescent="0.2">
      <c r="A9" s="1" t="s">
        <v>67</v>
      </c>
      <c r="K9" s="1">
        <f>E10*B10*H10</f>
        <v>47500</v>
      </c>
      <c r="L9" s="4"/>
    </row>
    <row r="10" spans="1:15" x14ac:dyDescent="0.2">
      <c r="B10" s="10">
        <v>4.75</v>
      </c>
      <c r="C10" s="8" t="s">
        <v>97</v>
      </c>
      <c r="D10" s="1" t="s">
        <v>4</v>
      </c>
      <c r="E10" s="58">
        <f>PRODUCT('100X2 İŞLET'!E24/2)</f>
        <v>100</v>
      </c>
      <c r="F10" s="57" t="s">
        <v>8</v>
      </c>
      <c r="G10" s="56" t="s">
        <v>4</v>
      </c>
      <c r="H10" s="55">
        <v>100</v>
      </c>
      <c r="I10" s="55" t="s">
        <v>68</v>
      </c>
      <c r="J10" s="40"/>
      <c r="L10" s="4"/>
    </row>
    <row r="11" spans="1:15" x14ac:dyDescent="0.2">
      <c r="A11" s="4" t="s">
        <v>10</v>
      </c>
      <c r="B11" s="11"/>
      <c r="E11" s="40"/>
      <c r="F11" s="64"/>
      <c r="G11" s="62"/>
      <c r="H11" s="40"/>
      <c r="I11" s="40"/>
      <c r="J11" s="40"/>
      <c r="L11" s="4">
        <f>SUM(K12:K15)</f>
        <v>1875213.06</v>
      </c>
    </row>
    <row r="12" spans="1:15" x14ac:dyDescent="0.2">
      <c r="A12" s="1" t="s">
        <v>11</v>
      </c>
      <c r="E12" s="40"/>
      <c r="F12" s="40"/>
      <c r="G12" s="62"/>
      <c r="H12" s="40"/>
      <c r="I12" s="40"/>
      <c r="J12" s="40"/>
      <c r="K12" s="10">
        <v>81295.759999999995</v>
      </c>
      <c r="L12" s="4"/>
    </row>
    <row r="13" spans="1:15" x14ac:dyDescent="0.2">
      <c r="A13" s="1" t="s">
        <v>69</v>
      </c>
      <c r="E13" s="40"/>
      <c r="F13" s="40"/>
      <c r="G13" s="62"/>
      <c r="H13" s="40"/>
      <c r="I13" s="40"/>
      <c r="J13" s="40"/>
      <c r="K13" s="1">
        <f>E14*B14</f>
        <v>1780838</v>
      </c>
      <c r="L13" s="4"/>
    </row>
    <row r="14" spans="1:15" x14ac:dyDescent="0.2">
      <c r="B14" s="24">
        <v>17808.38</v>
      </c>
      <c r="C14" s="5" t="s">
        <v>94</v>
      </c>
      <c r="D14" s="3" t="s">
        <v>4</v>
      </c>
      <c r="E14" s="41">
        <f>INT(E10)</f>
        <v>100</v>
      </c>
      <c r="F14" s="40" t="s">
        <v>8</v>
      </c>
      <c r="G14" s="62" t="s">
        <v>18</v>
      </c>
      <c r="H14" s="40"/>
      <c r="I14" s="40"/>
      <c r="J14" s="40"/>
      <c r="L14" s="4"/>
    </row>
    <row r="15" spans="1:15" x14ac:dyDescent="0.2">
      <c r="A15" s="1" t="s">
        <v>13</v>
      </c>
      <c r="B15" s="11"/>
      <c r="E15" s="40"/>
      <c r="F15" s="64"/>
      <c r="G15" s="62"/>
      <c r="H15" s="40"/>
      <c r="I15" s="40"/>
      <c r="J15" s="40"/>
      <c r="K15" s="10">
        <v>13079.3</v>
      </c>
      <c r="L15" s="4"/>
    </row>
    <row r="16" spans="1:15" x14ac:dyDescent="0.2">
      <c r="E16" s="40"/>
      <c r="F16" s="40"/>
      <c r="G16" s="62"/>
      <c r="H16" s="40"/>
      <c r="I16" s="40"/>
      <c r="J16" s="40"/>
      <c r="L16" s="4"/>
    </row>
    <row r="17" spans="1:12" x14ac:dyDescent="0.2">
      <c r="A17" s="4" t="s">
        <v>14</v>
      </c>
      <c r="E17" s="40"/>
      <c r="F17" s="40"/>
      <c r="G17" s="62"/>
      <c r="H17" s="40"/>
      <c r="I17" s="40"/>
      <c r="J17" s="40"/>
      <c r="L17" s="4">
        <f>SUM(K18:K19)</f>
        <v>4749.92</v>
      </c>
    </row>
    <row r="18" spans="1:12" x14ac:dyDescent="0.2">
      <c r="A18" s="1" t="s">
        <v>15</v>
      </c>
      <c r="E18" s="40"/>
      <c r="F18" s="40"/>
      <c r="G18" s="62"/>
      <c r="H18" s="40"/>
      <c r="I18" s="40"/>
      <c r="J18" s="40"/>
      <c r="K18" s="10">
        <v>2694.88</v>
      </c>
      <c r="L18" s="4"/>
    </row>
    <row r="19" spans="1:12" x14ac:dyDescent="0.2">
      <c r="A19" s="1" t="s">
        <v>16</v>
      </c>
      <c r="E19" s="40"/>
      <c r="F19" s="40"/>
      <c r="G19" s="62"/>
      <c r="H19" s="40"/>
      <c r="I19" s="40"/>
      <c r="J19" s="40"/>
      <c r="K19" s="10">
        <v>2055.04</v>
      </c>
      <c r="L19" s="4"/>
    </row>
    <row r="20" spans="1:12" x14ac:dyDescent="0.2">
      <c r="E20" s="40"/>
      <c r="F20" s="40"/>
      <c r="G20" s="62"/>
      <c r="H20" s="40"/>
      <c r="I20" s="40"/>
      <c r="J20" s="40"/>
      <c r="L20" s="4"/>
    </row>
    <row r="21" spans="1:12" x14ac:dyDescent="0.2">
      <c r="A21" s="4" t="s">
        <v>19</v>
      </c>
      <c r="E21" s="40"/>
      <c r="F21" s="40"/>
      <c r="G21" s="62"/>
      <c r="H21" s="40"/>
      <c r="I21" s="40"/>
      <c r="J21" s="40"/>
      <c r="L21" s="4">
        <f>SUM(K22:K32)</f>
        <v>178305.12</v>
      </c>
    </row>
    <row r="22" spans="1:12" x14ac:dyDescent="0.2">
      <c r="A22" s="1" t="s">
        <v>81</v>
      </c>
      <c r="B22" s="31"/>
      <c r="E22" s="40"/>
      <c r="F22" s="64"/>
      <c r="G22" s="62"/>
      <c r="H22" s="40"/>
      <c r="I22" s="40"/>
      <c r="J22" s="40"/>
      <c r="K22" s="10">
        <v>46000</v>
      </c>
    </row>
    <row r="23" spans="1:12" x14ac:dyDescent="0.2">
      <c r="A23" s="1" t="s">
        <v>89</v>
      </c>
      <c r="E23" s="40"/>
      <c r="F23" s="40"/>
      <c r="G23" s="62"/>
      <c r="H23" s="40"/>
      <c r="I23" s="40"/>
      <c r="J23" s="40"/>
      <c r="K23" s="10">
        <v>1950</v>
      </c>
    </row>
    <row r="24" spans="1:12" x14ac:dyDescent="0.2">
      <c r="A24" s="1" t="s">
        <v>70</v>
      </c>
      <c r="E24" s="40"/>
      <c r="F24" s="40"/>
      <c r="G24" s="62"/>
      <c r="H24" s="40"/>
      <c r="I24" s="40"/>
      <c r="J24" s="40"/>
      <c r="K24" s="1">
        <f>E25*B25</f>
        <v>2500</v>
      </c>
    </row>
    <row r="25" spans="1:12" x14ac:dyDescent="0.2">
      <c r="B25" s="10">
        <v>1250</v>
      </c>
      <c r="C25" s="5" t="s">
        <v>94</v>
      </c>
      <c r="D25" s="3" t="s">
        <v>4</v>
      </c>
      <c r="E25" s="40">
        <v>2</v>
      </c>
      <c r="F25" s="40" t="s">
        <v>8</v>
      </c>
      <c r="G25" s="62" t="s">
        <v>18</v>
      </c>
      <c r="H25" s="40"/>
      <c r="I25" s="40"/>
      <c r="J25" s="40"/>
    </row>
    <row r="26" spans="1:12" x14ac:dyDescent="0.2">
      <c r="A26" s="1" t="s">
        <v>71</v>
      </c>
      <c r="E26" s="40"/>
      <c r="F26" s="40"/>
      <c r="G26" s="62"/>
      <c r="H26" s="40"/>
      <c r="I26" s="40"/>
      <c r="J26" s="40"/>
      <c r="K26" s="1">
        <f>B27*E27</f>
        <v>500</v>
      </c>
    </row>
    <row r="27" spans="1:12" x14ac:dyDescent="0.2">
      <c r="B27" s="10">
        <v>250</v>
      </c>
      <c r="C27" s="5" t="s">
        <v>94</v>
      </c>
      <c r="D27" s="3" t="s">
        <v>4</v>
      </c>
      <c r="E27" s="40">
        <v>2</v>
      </c>
      <c r="F27" s="40" t="s">
        <v>8</v>
      </c>
      <c r="G27" s="62" t="s">
        <v>18</v>
      </c>
      <c r="H27" s="40"/>
      <c r="I27" s="40"/>
      <c r="J27" s="40"/>
    </row>
    <row r="28" spans="1:12" x14ac:dyDescent="0.2">
      <c r="A28" s="1" t="s">
        <v>146</v>
      </c>
      <c r="B28" s="1"/>
      <c r="C28" s="8"/>
      <c r="D28" s="1"/>
      <c r="E28" s="55"/>
      <c r="F28" s="55"/>
      <c r="G28" s="56"/>
      <c r="H28" s="55"/>
      <c r="I28" s="1"/>
      <c r="J28" s="1"/>
      <c r="K28" s="10">
        <v>8000</v>
      </c>
    </row>
    <row r="29" spans="1:12" x14ac:dyDescent="0.2">
      <c r="A29" s="1" t="s">
        <v>82</v>
      </c>
      <c r="K29" s="10">
        <v>2500</v>
      </c>
    </row>
    <row r="30" spans="1:12" x14ac:dyDescent="0.2">
      <c r="A30" s="1" t="s">
        <v>140</v>
      </c>
      <c r="B30" s="1"/>
      <c r="C30" s="8"/>
      <c r="D30" s="1"/>
      <c r="E30" s="55"/>
      <c r="F30" s="1"/>
      <c r="G30" s="9"/>
      <c r="H30" s="1"/>
      <c r="I30" s="1"/>
      <c r="J30" s="1"/>
      <c r="K30" s="49">
        <f>B31*E31</f>
        <v>100000</v>
      </c>
      <c r="L30" s="29"/>
    </row>
    <row r="31" spans="1:12" x14ac:dyDescent="0.2">
      <c r="B31" s="93">
        <v>1000</v>
      </c>
      <c r="C31" s="8" t="s">
        <v>98</v>
      </c>
      <c r="D31" s="1" t="s">
        <v>4</v>
      </c>
      <c r="E31" s="58">
        <f>INT(E10)</f>
        <v>100</v>
      </c>
      <c r="F31" s="8" t="s">
        <v>8</v>
      </c>
      <c r="G31" s="9" t="s">
        <v>18</v>
      </c>
      <c r="H31" s="1"/>
      <c r="I31" s="1"/>
      <c r="J31" s="1"/>
      <c r="K31" s="49"/>
      <c r="L31" s="29"/>
    </row>
    <row r="32" spans="1:12" x14ac:dyDescent="0.2">
      <c r="A32" s="1" t="s">
        <v>141</v>
      </c>
      <c r="B32" s="1"/>
      <c r="C32" s="8"/>
      <c r="D32" s="1"/>
      <c r="E32" s="1"/>
      <c r="F32" s="1"/>
      <c r="G32" s="9"/>
      <c r="H32" s="1"/>
      <c r="I32" s="1"/>
      <c r="J32" s="1"/>
      <c r="K32" s="49">
        <v>16855.12</v>
      </c>
      <c r="L32" s="29"/>
    </row>
    <row r="33" spans="1:12" x14ac:dyDescent="0.2">
      <c r="B33" s="34"/>
      <c r="E33" s="22"/>
      <c r="F33" s="5"/>
    </row>
    <row r="34" spans="1:12" x14ac:dyDescent="0.2">
      <c r="A34" s="4" t="s">
        <v>72</v>
      </c>
      <c r="L34" s="20">
        <v>64000</v>
      </c>
    </row>
    <row r="35" spans="1:12" x14ac:dyDescent="0.2">
      <c r="A35" s="4" t="s">
        <v>28</v>
      </c>
      <c r="B35" s="11"/>
      <c r="E35" s="22"/>
      <c r="F35" s="5"/>
      <c r="L35" s="1">
        <f>B37*E37</f>
        <v>1000000</v>
      </c>
    </row>
    <row r="36" spans="1:12" x14ac:dyDescent="0.2">
      <c r="A36" s="1" t="s">
        <v>93</v>
      </c>
    </row>
    <row r="37" spans="1:12" x14ac:dyDescent="0.2">
      <c r="B37" s="24">
        <v>5000</v>
      </c>
      <c r="C37" s="5" t="s">
        <v>94</v>
      </c>
      <c r="D37" s="3" t="s">
        <v>4</v>
      </c>
      <c r="E37" s="41">
        <f>INT(E10*2)</f>
        <v>200</v>
      </c>
      <c r="F37" s="3" t="s">
        <v>8</v>
      </c>
      <c r="G37" s="6" t="s">
        <v>18</v>
      </c>
    </row>
    <row r="38" spans="1:12" x14ac:dyDescent="0.2">
      <c r="A38" s="4" t="s">
        <v>102</v>
      </c>
      <c r="L38" s="1">
        <v>0</v>
      </c>
    </row>
    <row r="39" spans="1:12" x14ac:dyDescent="0.2">
      <c r="A39" s="4" t="s">
        <v>31</v>
      </c>
      <c r="L39" s="1">
        <f>(L35+L34+L21+L17+L11+L6+L38)*0.01</f>
        <v>31723.056</v>
      </c>
    </row>
    <row r="40" spans="1:12" x14ac:dyDescent="0.2">
      <c r="A40" s="4" t="s">
        <v>32</v>
      </c>
      <c r="L40" s="1">
        <f>(L39+L38+L35+L34+L21+L17+L11+L6)*0.01</f>
        <v>32040.28656</v>
      </c>
    </row>
    <row r="41" spans="1:12" x14ac:dyDescent="0.2">
      <c r="A41" s="1" t="s">
        <v>33</v>
      </c>
      <c r="L41" s="1">
        <f>SUM(L6:L40)</f>
        <v>3236068.9425599999</v>
      </c>
    </row>
    <row r="42" spans="1:12" x14ac:dyDescent="0.2">
      <c r="A42" s="1" t="s">
        <v>34</v>
      </c>
      <c r="B42" s="11"/>
      <c r="F42" s="32"/>
      <c r="L42" s="4">
        <f>'100X2 İŞLET'!O18</f>
        <v>925474.5</v>
      </c>
    </row>
    <row r="43" spans="1:12" ht="15" x14ac:dyDescent="0.25">
      <c r="A43" s="25" t="s">
        <v>35</v>
      </c>
      <c r="L43" s="4">
        <f>SUM(L41:L42)</f>
        <v>4161543.4425599999</v>
      </c>
    </row>
    <row r="45" spans="1:12" x14ac:dyDescent="0.2">
      <c r="A45" s="1" t="s">
        <v>128</v>
      </c>
      <c r="C45" s="3"/>
      <c r="G45" s="3"/>
    </row>
    <row r="46" spans="1:12" ht="6" customHeight="1" x14ac:dyDescent="0.2">
      <c r="C46" s="3"/>
      <c r="G46" s="3"/>
    </row>
    <row r="47" spans="1:12" x14ac:dyDescent="0.2">
      <c r="A47" s="37" t="s">
        <v>86</v>
      </c>
      <c r="B47" s="1"/>
      <c r="C47" s="8"/>
      <c r="D47" s="1"/>
      <c r="E47" s="10"/>
      <c r="F47" s="1"/>
      <c r="G47" s="9"/>
      <c r="H47" s="1"/>
      <c r="I47" s="1"/>
      <c r="J47" s="1"/>
    </row>
    <row r="48" spans="1:12" x14ac:dyDescent="0.2">
      <c r="A48" s="37" t="s">
        <v>176</v>
      </c>
      <c r="B48" s="1"/>
      <c r="C48" s="8"/>
      <c r="D48" s="1"/>
      <c r="E48" s="10"/>
      <c r="F48" s="1"/>
      <c r="G48" s="9"/>
      <c r="H48" s="1"/>
      <c r="I48" s="1"/>
      <c r="J48" s="1"/>
    </row>
    <row r="49" spans="1:13" ht="6" customHeight="1" x14ac:dyDescent="0.2">
      <c r="A49" s="3"/>
      <c r="C49" s="3"/>
      <c r="G49" s="3"/>
      <c r="J49" s="1"/>
    </row>
    <row r="50" spans="1:13" x14ac:dyDescent="0.2">
      <c r="A50" s="67" t="s">
        <v>157</v>
      </c>
      <c r="B50" s="1"/>
      <c r="C50" s="1"/>
      <c r="D50" s="1"/>
      <c r="E50" s="1"/>
      <c r="G50" s="1"/>
      <c r="H50" s="1"/>
      <c r="I50" s="1"/>
      <c r="J50" s="1"/>
    </row>
    <row r="51" spans="1:13" x14ac:dyDescent="0.2">
      <c r="A51" s="1" t="s">
        <v>73</v>
      </c>
      <c r="B51" s="1"/>
      <c r="C51" s="1"/>
      <c r="D51" s="1"/>
      <c r="E51" s="1"/>
      <c r="G51" s="1"/>
      <c r="H51" s="1"/>
      <c r="I51" s="1"/>
      <c r="J51" s="1"/>
    </row>
    <row r="52" spans="1:13" ht="6" customHeight="1" x14ac:dyDescent="0.2">
      <c r="A52" s="3"/>
      <c r="C52" s="3"/>
      <c r="G52" s="3"/>
      <c r="J52" s="1"/>
    </row>
    <row r="53" spans="1:13" x14ac:dyDescent="0.2">
      <c r="A53" s="1" t="s">
        <v>126</v>
      </c>
      <c r="C53" s="3"/>
      <c r="G53" s="3"/>
      <c r="J53" s="1"/>
    </row>
    <row r="54" spans="1:13" ht="6" customHeight="1" x14ac:dyDescent="0.2">
      <c r="A54" s="3"/>
      <c r="C54" s="3"/>
      <c r="G54" s="3"/>
      <c r="J54" s="1"/>
    </row>
    <row r="55" spans="1:13" x14ac:dyDescent="0.2">
      <c r="A55" s="1" t="s">
        <v>127</v>
      </c>
      <c r="C55" s="3"/>
      <c r="G55" s="3"/>
      <c r="J55" s="1"/>
    </row>
    <row r="56" spans="1:13" x14ac:dyDescent="0.2">
      <c r="A56" s="1" t="s">
        <v>83</v>
      </c>
      <c r="C56" s="3"/>
      <c r="G56" s="3"/>
      <c r="J56" s="1"/>
    </row>
    <row r="57" spans="1:13" x14ac:dyDescent="0.2">
      <c r="A57" s="1" t="s">
        <v>84</v>
      </c>
      <c r="C57" s="3"/>
      <c r="G57" s="3"/>
      <c r="J57" s="1"/>
    </row>
    <row r="58" spans="1:13" x14ac:dyDescent="0.2">
      <c r="A58" s="1" t="s">
        <v>99</v>
      </c>
      <c r="C58" s="3"/>
      <c r="G58" s="3"/>
      <c r="J58" s="1"/>
    </row>
    <row r="59" spans="1:13" ht="6" customHeight="1" x14ac:dyDescent="0.2">
      <c r="A59" s="3"/>
      <c r="C59" s="3"/>
      <c r="G59" s="3"/>
      <c r="J59" s="1"/>
    </row>
    <row r="60" spans="1:13" x14ac:dyDescent="0.2">
      <c r="A60" s="67" t="s">
        <v>184</v>
      </c>
      <c r="B60" s="1"/>
      <c r="C60" s="1"/>
      <c r="D60" s="1"/>
      <c r="E60" s="1"/>
      <c r="G60" s="1"/>
      <c r="H60" s="1"/>
      <c r="I60" s="1"/>
      <c r="J60" s="1"/>
    </row>
    <row r="61" spans="1:13" x14ac:dyDescent="0.2">
      <c r="A61" s="1" t="s">
        <v>73</v>
      </c>
      <c r="B61" s="1"/>
      <c r="C61" s="1"/>
      <c r="D61" s="1"/>
      <c r="E61" s="1"/>
      <c r="G61" s="1"/>
      <c r="H61" s="1"/>
      <c r="I61" s="1"/>
      <c r="J61" s="1"/>
    </row>
    <row r="62" spans="1:13" ht="6" customHeight="1" x14ac:dyDescent="0.2">
      <c r="A62" s="3"/>
      <c r="C62" s="3"/>
      <c r="G62" s="3"/>
      <c r="J62" s="1"/>
    </row>
    <row r="63" spans="1:13" x14ac:dyDescent="0.2">
      <c r="A63" s="70" t="s">
        <v>163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51"/>
    </row>
    <row r="64" spans="1:13" x14ac:dyDescent="0.2">
      <c r="A64" s="70" t="s">
        <v>159</v>
      </c>
      <c r="B64" s="66"/>
      <c r="C64" s="66"/>
      <c r="D64" s="66"/>
      <c r="E64" s="66"/>
      <c r="F64" s="66"/>
      <c r="G64" s="66"/>
      <c r="H64" s="66"/>
      <c r="I64" s="66"/>
      <c r="J64" s="67"/>
      <c r="K64" s="67"/>
      <c r="L64" s="67"/>
      <c r="M64" s="51"/>
    </row>
    <row r="65" spans="1:15" x14ac:dyDescent="0.2">
      <c r="A65" s="1" t="s">
        <v>164</v>
      </c>
      <c r="B65" s="1"/>
      <c r="C65" s="1"/>
      <c r="D65" s="1"/>
      <c r="E65" s="1"/>
      <c r="F65" s="1"/>
      <c r="G65" s="1"/>
      <c r="H65" s="1"/>
      <c r="I65" s="1"/>
      <c r="J65" s="1"/>
      <c r="K65" s="51"/>
    </row>
    <row r="66" spans="1:15" x14ac:dyDescent="0.2">
      <c r="A66" s="1" t="s">
        <v>162</v>
      </c>
      <c r="B66" s="1"/>
      <c r="C66" s="1"/>
      <c r="D66" s="1"/>
      <c r="E66" s="1"/>
      <c r="G66" s="1"/>
      <c r="H66" s="1"/>
      <c r="I66" s="1"/>
      <c r="J66" s="1"/>
      <c r="L66" s="51"/>
      <c r="M66" s="51"/>
    </row>
    <row r="67" spans="1:15" ht="6.75" customHeight="1" x14ac:dyDescent="0.2">
      <c r="A67" s="3"/>
      <c r="B67" s="5"/>
      <c r="C67" s="3"/>
      <c r="F67" s="6"/>
      <c r="G67" s="3"/>
      <c r="J67" s="1"/>
    </row>
    <row r="68" spans="1:15" x14ac:dyDescent="0.2">
      <c r="A68" s="37" t="s">
        <v>165</v>
      </c>
      <c r="B68"/>
      <c r="C68"/>
      <c r="D68"/>
      <c r="E68"/>
      <c r="F68"/>
      <c r="G68"/>
      <c r="H68"/>
      <c r="I68"/>
      <c r="J68"/>
      <c r="K68"/>
      <c r="L68"/>
    </row>
    <row r="69" spans="1:15" x14ac:dyDescent="0.2">
      <c r="A69" t="s">
        <v>134</v>
      </c>
      <c r="B69"/>
      <c r="C69"/>
      <c r="D69"/>
      <c r="E69"/>
      <c r="F69"/>
      <c r="G69"/>
      <c r="H69"/>
      <c r="I69"/>
      <c r="J69"/>
      <c r="K69"/>
      <c r="L69"/>
    </row>
    <row r="70" spans="1:15" x14ac:dyDescent="0.2">
      <c r="A70" s="3"/>
      <c r="B70" s="5"/>
      <c r="C70" s="3"/>
      <c r="F70" s="6"/>
      <c r="G70" s="3"/>
      <c r="J70" s="1"/>
    </row>
    <row r="71" spans="1:15" x14ac:dyDescent="0.2">
      <c r="D71" s="5"/>
      <c r="F71"/>
      <c r="G71" s="110"/>
      <c r="H71" s="110"/>
      <c r="I71" s="110"/>
      <c r="J71" s="110"/>
      <c r="K71" s="110"/>
      <c r="L71" s="110"/>
      <c r="M71" s="110"/>
      <c r="N71" s="110"/>
      <c r="O71" s="110"/>
    </row>
    <row r="72" spans="1:15" x14ac:dyDescent="0.2">
      <c r="A72" s="67"/>
      <c r="B72" s="76"/>
      <c r="C72" s="76"/>
      <c r="D72" s="1"/>
      <c r="E72" s="1"/>
      <c r="F72" s="1"/>
      <c r="G72" s="96"/>
      <c r="H72" s="96"/>
      <c r="I72" s="96"/>
      <c r="J72" s="96"/>
      <c r="K72" s="96"/>
      <c r="L72" s="96"/>
      <c r="M72" s="96"/>
      <c r="N72" s="96"/>
      <c r="O72" s="96"/>
    </row>
    <row r="73" spans="1:15" x14ac:dyDescent="0.2">
      <c r="B73" s="73"/>
      <c r="C73" s="73"/>
      <c r="D73" s="1"/>
      <c r="E73" s="1"/>
      <c r="F73" s="73"/>
      <c r="G73" s="97"/>
      <c r="H73" s="97"/>
      <c r="I73" s="97"/>
      <c r="J73" s="97"/>
      <c r="K73" s="97"/>
      <c r="L73" s="97"/>
      <c r="M73" s="97"/>
      <c r="N73" s="97"/>
      <c r="O73" s="97"/>
    </row>
    <row r="74" spans="1:15" x14ac:dyDescent="0.2">
      <c r="B74" s="73"/>
      <c r="C74" s="73"/>
      <c r="D74" s="1"/>
      <c r="E74" s="1"/>
      <c r="F74" s="73"/>
      <c r="G74" s="97"/>
      <c r="H74" s="97"/>
      <c r="I74" s="97"/>
      <c r="J74" s="97"/>
      <c r="K74" s="97"/>
      <c r="L74" s="97"/>
      <c r="M74" s="97"/>
      <c r="N74" s="97"/>
      <c r="O74" s="97"/>
    </row>
    <row r="75" spans="1:15" x14ac:dyDescent="0.2">
      <c r="A75"/>
      <c r="B75"/>
      <c r="C75"/>
      <c r="D75"/>
      <c r="E75"/>
      <c r="F75"/>
      <c r="G75" s="95"/>
      <c r="H75" s="95"/>
      <c r="I75" s="95"/>
      <c r="J75" s="95"/>
      <c r="K75" s="95"/>
      <c r="L75" s="95"/>
      <c r="M75" s="95"/>
      <c r="N75" s="95"/>
      <c r="O75" s="95"/>
    </row>
    <row r="76" spans="1:15" x14ac:dyDescent="0.2">
      <c r="C76"/>
      <c r="D76" s="105"/>
      <c r="E76" s="105"/>
      <c r="F76" s="105"/>
      <c r="G76" s="105"/>
      <c r="H76"/>
      <c r="I76"/>
      <c r="J76"/>
      <c r="K76"/>
      <c r="L76"/>
      <c r="M76"/>
      <c r="N76"/>
      <c r="O76"/>
    </row>
    <row r="77" spans="1:15" x14ac:dyDescent="0.2">
      <c r="A77" s="95"/>
      <c r="B77" s="95"/>
      <c r="C77"/>
      <c r="D77" s="105"/>
      <c r="E77" s="105"/>
      <c r="F77" s="105"/>
      <c r="G77" s="105"/>
      <c r="H77" s="75"/>
      <c r="I77" s="95"/>
      <c r="J77" s="95"/>
      <c r="K77" s="95"/>
      <c r="L77" s="95"/>
      <c r="M77" s="95"/>
      <c r="N77" s="89"/>
      <c r="O77"/>
    </row>
    <row r="78" spans="1:15" x14ac:dyDescent="0.2">
      <c r="A78" s="95"/>
      <c r="B78" s="95"/>
      <c r="C78"/>
      <c r="D78" s="115"/>
      <c r="E78" s="110"/>
      <c r="F78" s="110"/>
      <c r="G78" s="110"/>
      <c r="H78" s="75"/>
      <c r="I78" s="95"/>
      <c r="J78" s="95"/>
      <c r="K78" s="95"/>
      <c r="L78" s="95"/>
      <c r="M78" s="95"/>
      <c r="N78" s="89"/>
      <c r="O78"/>
    </row>
    <row r="79" spans="1:15" x14ac:dyDescent="0.2">
      <c r="A79" s="98"/>
      <c r="B79" s="98"/>
      <c r="D79" s="98"/>
      <c r="E79" s="98"/>
      <c r="F79" s="98"/>
      <c r="G79" s="98"/>
      <c r="H79" s="90"/>
      <c r="I79" s="114"/>
      <c r="J79" s="114"/>
      <c r="K79" s="114"/>
      <c r="L79" s="114"/>
      <c r="M79" s="114"/>
    </row>
  </sheetData>
  <sheetProtection password="CA0F" sheet="1" objects="1" scenarios="1"/>
  <mergeCells count="19">
    <mergeCell ref="G72:O72"/>
    <mergeCell ref="G73:O73"/>
    <mergeCell ref="G74:O74"/>
    <mergeCell ref="G75:O75"/>
    <mergeCell ref="A79:B79"/>
    <mergeCell ref="D76:G76"/>
    <mergeCell ref="A78:B78"/>
    <mergeCell ref="I79:M79"/>
    <mergeCell ref="I77:M77"/>
    <mergeCell ref="I78:M78"/>
    <mergeCell ref="A77:B77"/>
    <mergeCell ref="D79:G79"/>
    <mergeCell ref="D77:G77"/>
    <mergeCell ref="D78:G78"/>
    <mergeCell ref="A1:L1"/>
    <mergeCell ref="A3:L3"/>
    <mergeCell ref="A2:L2"/>
    <mergeCell ref="G71:O71"/>
    <mergeCell ref="A4:M4"/>
  </mergeCells>
  <phoneticPr fontId="14" type="noConversion"/>
  <pageMargins left="1.3385826771653544" right="0.39370078740157483" top="0.98425196850393704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6" sqref="C36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P69"/>
  <sheetViews>
    <sheetView topLeftCell="A19" zoomScaleNormal="100" workbookViewId="0">
      <selection activeCell="B53" sqref="B53"/>
    </sheetView>
  </sheetViews>
  <sheetFormatPr defaultRowHeight="12.75" x14ac:dyDescent="0.2"/>
  <cols>
    <col min="1" max="1" width="4.85546875" style="1" customWidth="1"/>
    <col min="2" max="2" width="15.42578125" style="1" customWidth="1"/>
    <col min="3" max="3" width="6.140625" style="8" customWidth="1"/>
    <col min="4" max="4" width="2" style="1" customWidth="1"/>
    <col min="5" max="5" width="8.140625" style="10" customWidth="1"/>
    <col min="6" max="6" width="3" style="1" bestFit="1" customWidth="1"/>
    <col min="7" max="7" width="2" style="9" bestFit="1" customWidth="1"/>
    <col min="8" max="8" width="6.7109375" style="1" customWidth="1"/>
    <col min="9" max="9" width="3.28515625" style="1" customWidth="1"/>
    <col min="10" max="10" width="1.5703125" style="1" customWidth="1"/>
    <col min="11" max="11" width="19.85546875" style="1" customWidth="1"/>
    <col min="12" max="12" width="21.5703125" style="1" customWidth="1"/>
    <col min="13" max="13" width="5" style="1" hidden="1" customWidth="1"/>
    <col min="14" max="14" width="17.140625" style="1" customWidth="1"/>
    <col min="15" max="16384" width="9.140625" style="1"/>
  </cols>
  <sheetData>
    <row r="1" spans="1:14" x14ac:dyDescent="0.2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81"/>
      <c r="N1" s="81"/>
    </row>
    <row r="2" spans="1:14" x14ac:dyDescent="0.2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4" x14ac:dyDescent="0.2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4" ht="15" x14ac:dyDescent="0.25">
      <c r="A4" s="100" t="s">
        <v>177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4" ht="15" x14ac:dyDescent="0.25">
      <c r="A5" s="26"/>
      <c r="B5" s="26"/>
      <c r="C5" s="26"/>
      <c r="D5" s="26"/>
      <c r="E5" s="27"/>
      <c r="F5" s="26"/>
      <c r="G5" s="26"/>
      <c r="H5" s="26"/>
      <c r="I5" s="26"/>
      <c r="J5" s="26"/>
      <c r="K5" s="26"/>
      <c r="L5" s="2"/>
    </row>
    <row r="6" spans="1:14" x14ac:dyDescent="0.2">
      <c r="A6" s="4" t="s">
        <v>2</v>
      </c>
      <c r="L6" s="28">
        <f>SUM(K7:K10)</f>
        <v>73787.5</v>
      </c>
    </row>
    <row r="7" spans="1:14" x14ac:dyDescent="0.2">
      <c r="K7" s="1">
        <f>E9*B9</f>
        <v>2537.5</v>
      </c>
      <c r="L7" s="28"/>
    </row>
    <row r="8" spans="1:14" x14ac:dyDescent="0.2">
      <c r="A8" s="1" t="s">
        <v>3</v>
      </c>
      <c r="B8" s="1" t="s">
        <v>90</v>
      </c>
      <c r="L8" s="28"/>
    </row>
    <row r="9" spans="1:14" x14ac:dyDescent="0.2">
      <c r="B9" s="10">
        <v>7.25</v>
      </c>
      <c r="C9" s="8" t="s">
        <v>97</v>
      </c>
      <c r="D9" s="1" t="s">
        <v>4</v>
      </c>
      <c r="E9" s="53">
        <v>350</v>
      </c>
      <c r="F9" s="1" t="s">
        <v>9</v>
      </c>
      <c r="G9" s="9" t="s">
        <v>5</v>
      </c>
      <c r="L9" s="28"/>
    </row>
    <row r="10" spans="1:14" x14ac:dyDescent="0.2">
      <c r="E10" s="46"/>
      <c r="K10" s="1">
        <f>H12*E12*B12</f>
        <v>71250</v>
      </c>
      <c r="L10" s="28"/>
    </row>
    <row r="11" spans="1:14" x14ac:dyDescent="0.2">
      <c r="A11" s="1" t="s">
        <v>6</v>
      </c>
      <c r="B11" s="1" t="s">
        <v>7</v>
      </c>
      <c r="E11" s="46"/>
      <c r="L11" s="28"/>
    </row>
    <row r="12" spans="1:14" x14ac:dyDescent="0.2">
      <c r="B12" s="10">
        <v>4.75</v>
      </c>
      <c r="C12" s="8" t="s">
        <v>97</v>
      </c>
      <c r="D12" s="1" t="s">
        <v>4</v>
      </c>
      <c r="E12" s="46">
        <v>50</v>
      </c>
      <c r="F12" s="8" t="s">
        <v>8</v>
      </c>
      <c r="G12" s="9" t="s">
        <v>4</v>
      </c>
      <c r="H12" s="55">
        <v>300</v>
      </c>
      <c r="I12" s="1" t="s">
        <v>9</v>
      </c>
      <c r="J12" s="1" t="s">
        <v>5</v>
      </c>
      <c r="L12" s="28"/>
    </row>
    <row r="13" spans="1:14" x14ac:dyDescent="0.2">
      <c r="A13" s="4" t="s">
        <v>10</v>
      </c>
      <c r="E13" s="46"/>
      <c r="L13" s="28">
        <f>SUM(K14:K17)</f>
        <v>1247763.68</v>
      </c>
    </row>
    <row r="14" spans="1:14" x14ac:dyDescent="0.2">
      <c r="A14" s="1" t="s">
        <v>11</v>
      </c>
      <c r="E14" s="46"/>
      <c r="K14" s="10">
        <v>89707.88</v>
      </c>
    </row>
    <row r="15" spans="1:14" x14ac:dyDescent="0.2">
      <c r="A15" s="1" t="s">
        <v>12</v>
      </c>
      <c r="E15" s="46"/>
      <c r="K15" s="1">
        <f>E16*B16</f>
        <v>1144976.5</v>
      </c>
      <c r="L15" s="28"/>
    </row>
    <row r="16" spans="1:14" x14ac:dyDescent="0.2">
      <c r="B16" s="24">
        <v>22899.53</v>
      </c>
      <c r="C16" s="8" t="s">
        <v>98</v>
      </c>
      <c r="D16" s="1" t="s">
        <v>4</v>
      </c>
      <c r="E16" s="46">
        <v>50</v>
      </c>
      <c r="F16" s="8" t="s">
        <v>8</v>
      </c>
      <c r="L16" s="28"/>
    </row>
    <row r="17" spans="1:16" x14ac:dyDescent="0.2">
      <c r="A17" s="1" t="s">
        <v>13</v>
      </c>
      <c r="E17" s="46"/>
      <c r="K17" s="10">
        <v>13079.3</v>
      </c>
      <c r="L17" s="28"/>
    </row>
    <row r="18" spans="1:16" x14ac:dyDescent="0.2">
      <c r="E18" s="46"/>
      <c r="L18" s="28"/>
    </row>
    <row r="19" spans="1:16" x14ac:dyDescent="0.2">
      <c r="A19" s="4" t="s">
        <v>14</v>
      </c>
      <c r="E19" s="46"/>
      <c r="L19" s="28">
        <f>SUM(K20:K22)</f>
        <v>72624.740000000005</v>
      </c>
    </row>
    <row r="20" spans="1:16" x14ac:dyDescent="0.2">
      <c r="A20" s="1" t="s">
        <v>15</v>
      </c>
      <c r="E20" s="46"/>
      <c r="K20" s="10">
        <v>3021.04</v>
      </c>
      <c r="L20" s="28"/>
    </row>
    <row r="21" spans="1:16" x14ac:dyDescent="0.2">
      <c r="A21" s="1" t="s">
        <v>16</v>
      </c>
      <c r="E21" s="46"/>
      <c r="K21" s="10">
        <v>1712.2</v>
      </c>
      <c r="L21" s="28"/>
    </row>
    <row r="22" spans="1:16" x14ac:dyDescent="0.2">
      <c r="A22" s="1" t="s">
        <v>17</v>
      </c>
      <c r="E22" s="46"/>
      <c r="K22" s="1">
        <f>E23*B23</f>
        <v>67891.5</v>
      </c>
      <c r="L22" s="29"/>
    </row>
    <row r="23" spans="1:16" x14ac:dyDescent="0.2">
      <c r="B23" s="10">
        <v>1357.83</v>
      </c>
      <c r="C23" s="8" t="s">
        <v>98</v>
      </c>
      <c r="D23" s="1" t="s">
        <v>4</v>
      </c>
      <c r="E23" s="46">
        <v>50</v>
      </c>
      <c r="F23" s="8" t="s">
        <v>8</v>
      </c>
      <c r="G23" s="9" t="s">
        <v>18</v>
      </c>
      <c r="L23" s="29"/>
    </row>
    <row r="24" spans="1:16" x14ac:dyDescent="0.2">
      <c r="A24" s="4" t="s">
        <v>19</v>
      </c>
      <c r="B24" s="1" t="s">
        <v>178</v>
      </c>
      <c r="E24" s="46"/>
      <c r="L24" s="28">
        <f>SUM(K25:K32)</f>
        <v>35450</v>
      </c>
    </row>
    <row r="25" spans="1:16" x14ac:dyDescent="0.2">
      <c r="A25" s="1" t="s">
        <v>20</v>
      </c>
      <c r="E25" s="46"/>
      <c r="K25" s="10">
        <v>28000</v>
      </c>
    </row>
    <row r="26" spans="1:16" x14ac:dyDescent="0.2">
      <c r="A26" s="1" t="s">
        <v>115</v>
      </c>
      <c r="E26" s="46"/>
      <c r="L26" s="29"/>
      <c r="P26" s="1" t="s">
        <v>5</v>
      </c>
    </row>
    <row r="27" spans="1:16" x14ac:dyDescent="0.2">
      <c r="A27" s="1" t="s">
        <v>21</v>
      </c>
      <c r="B27" s="1" t="s">
        <v>22</v>
      </c>
      <c r="E27" s="46"/>
      <c r="K27" s="10">
        <v>1950</v>
      </c>
      <c r="L27" s="29"/>
    </row>
    <row r="28" spans="1:16" x14ac:dyDescent="0.2">
      <c r="A28" s="1" t="s">
        <v>23</v>
      </c>
      <c r="B28" s="1" t="s">
        <v>24</v>
      </c>
      <c r="E28" s="46"/>
      <c r="K28" s="7">
        <f>B29*E29</f>
        <v>2500</v>
      </c>
      <c r="L28" s="29"/>
    </row>
    <row r="29" spans="1:16" x14ac:dyDescent="0.2">
      <c r="B29" s="10">
        <v>1250</v>
      </c>
      <c r="C29" s="8" t="s">
        <v>98</v>
      </c>
      <c r="D29" s="1" t="s">
        <v>4</v>
      </c>
      <c r="E29" s="54">
        <v>2</v>
      </c>
      <c r="F29" s="8" t="s">
        <v>8</v>
      </c>
      <c r="G29" s="9" t="s">
        <v>18</v>
      </c>
      <c r="I29" s="1" t="s">
        <v>5</v>
      </c>
      <c r="L29" s="29"/>
    </row>
    <row r="30" spans="1:16" x14ac:dyDescent="0.2">
      <c r="A30" s="1" t="s">
        <v>25</v>
      </c>
      <c r="E30" s="46"/>
      <c r="K30" s="1">
        <f>E31*B31</f>
        <v>500</v>
      </c>
      <c r="L30" s="29"/>
    </row>
    <row r="31" spans="1:16" x14ac:dyDescent="0.2">
      <c r="B31" s="10">
        <v>250</v>
      </c>
      <c r="C31" s="8" t="s">
        <v>98</v>
      </c>
      <c r="D31" s="1" t="s">
        <v>4</v>
      </c>
      <c r="E31" s="54">
        <v>2</v>
      </c>
      <c r="F31" s="8" t="s">
        <v>8</v>
      </c>
      <c r="G31" s="9" t="s">
        <v>18</v>
      </c>
      <c r="H31" s="1" t="s">
        <v>5</v>
      </c>
      <c r="L31" s="29"/>
    </row>
    <row r="32" spans="1:16" x14ac:dyDescent="0.2">
      <c r="A32" s="1" t="s">
        <v>26</v>
      </c>
      <c r="K32" s="10">
        <v>2500</v>
      </c>
      <c r="L32" s="29"/>
    </row>
    <row r="33" spans="1:13" x14ac:dyDescent="0.2">
      <c r="L33" s="29"/>
    </row>
    <row r="34" spans="1:13" x14ac:dyDescent="0.2">
      <c r="A34" s="4" t="s">
        <v>27</v>
      </c>
      <c r="L34" s="36">
        <v>64000</v>
      </c>
    </row>
    <row r="35" spans="1:13" x14ac:dyDescent="0.2">
      <c r="A35" s="4" t="s">
        <v>100</v>
      </c>
      <c r="L35" s="28">
        <f>SUM(K36:K38)</f>
        <v>935000</v>
      </c>
    </row>
    <row r="36" spans="1:13" x14ac:dyDescent="0.2">
      <c r="A36" s="1" t="s">
        <v>29</v>
      </c>
      <c r="K36" s="1">
        <f>E37*B37</f>
        <v>875000</v>
      </c>
      <c r="L36" s="29"/>
    </row>
    <row r="37" spans="1:13" x14ac:dyDescent="0.2">
      <c r="B37" s="10">
        <v>700</v>
      </c>
      <c r="C37" s="8" t="s">
        <v>98</v>
      </c>
      <c r="D37" s="1" t="s">
        <v>4</v>
      </c>
      <c r="E37" s="46">
        <v>1250</v>
      </c>
      <c r="F37" s="30" t="s">
        <v>8</v>
      </c>
      <c r="H37" s="1" t="s">
        <v>5</v>
      </c>
      <c r="L37" s="29"/>
    </row>
    <row r="38" spans="1:13" x14ac:dyDescent="0.2">
      <c r="A38" s="1" t="s">
        <v>30</v>
      </c>
      <c r="E38" s="46"/>
      <c r="K38" s="1">
        <f>B39*E39</f>
        <v>60000</v>
      </c>
      <c r="L38" s="29"/>
    </row>
    <row r="39" spans="1:13" x14ac:dyDescent="0.2">
      <c r="B39" s="10">
        <v>1200</v>
      </c>
      <c r="C39" s="8" t="s">
        <v>98</v>
      </c>
      <c r="D39" s="1" t="s">
        <v>4</v>
      </c>
      <c r="E39" s="46">
        <v>50</v>
      </c>
      <c r="F39" s="30" t="s">
        <v>8</v>
      </c>
      <c r="G39" s="9" t="s">
        <v>18</v>
      </c>
      <c r="H39" s="1" t="s">
        <v>5</v>
      </c>
      <c r="L39" s="29"/>
    </row>
    <row r="40" spans="1:13" x14ac:dyDescent="0.2">
      <c r="B40" s="10"/>
      <c r="F40" s="30"/>
      <c r="L40" s="29"/>
    </row>
    <row r="41" spans="1:13" x14ac:dyDescent="0.2">
      <c r="A41" s="4" t="s">
        <v>102</v>
      </c>
      <c r="L41" s="28">
        <v>0</v>
      </c>
    </row>
    <row r="42" spans="1:13" x14ac:dyDescent="0.2">
      <c r="A42" s="4" t="s">
        <v>31</v>
      </c>
      <c r="L42" s="28">
        <f>(L41+L35+L34+L24+L19+L13+L6)*0.01</f>
        <v>24286.2592</v>
      </c>
    </row>
    <row r="43" spans="1:13" x14ac:dyDescent="0.2">
      <c r="A43" s="4" t="s">
        <v>32</v>
      </c>
      <c r="L43" s="28">
        <f>(L42+L41+L35+L34+L24+L19+L13+L6)*0.01</f>
        <v>24529.121792000002</v>
      </c>
      <c r="M43" s="9"/>
    </row>
    <row r="44" spans="1:13" x14ac:dyDescent="0.2">
      <c r="A44" s="1" t="s">
        <v>33</v>
      </c>
      <c r="L44" s="28">
        <f>SUM(L6:L43)</f>
        <v>2477441.3009919999</v>
      </c>
      <c r="M44" s="9"/>
    </row>
    <row r="45" spans="1:13" x14ac:dyDescent="0.2">
      <c r="A45" s="1" t="s">
        <v>34</v>
      </c>
      <c r="K45" s="28"/>
      <c r="L45" s="28">
        <f>'50X25 İŞLET'!L18</f>
        <v>496624.65</v>
      </c>
    </row>
    <row r="46" spans="1:13" ht="15" x14ac:dyDescent="0.25">
      <c r="A46" s="25" t="s">
        <v>35</v>
      </c>
      <c r="L46" s="28">
        <f>SUM(L44:L45)</f>
        <v>2974065.9509919998</v>
      </c>
    </row>
    <row r="48" spans="1:13" x14ac:dyDescent="0.2">
      <c r="A48" s="1" t="s">
        <v>124</v>
      </c>
    </row>
    <row r="49" spans="1:12" ht="9" customHeight="1" x14ac:dyDescent="0.2"/>
    <row r="50" spans="1:12" x14ac:dyDescent="0.2">
      <c r="A50" s="37" t="s">
        <v>86</v>
      </c>
    </row>
    <row r="51" spans="1:12" x14ac:dyDescent="0.2">
      <c r="A51" s="37" t="s">
        <v>176</v>
      </c>
    </row>
    <row r="52" spans="1:12" x14ac:dyDescent="0.2">
      <c r="B52" s="67" t="s">
        <v>179</v>
      </c>
    </row>
    <row r="53" spans="1:12" x14ac:dyDescent="0.2">
      <c r="B53" s="1" t="s">
        <v>154</v>
      </c>
    </row>
    <row r="54" spans="1:12" x14ac:dyDescent="0.2">
      <c r="B54" s="3" t="s">
        <v>155</v>
      </c>
      <c r="C54" s="5"/>
      <c r="D54" s="3"/>
      <c r="E54" s="3"/>
      <c r="F54" s="3"/>
      <c r="G54" s="6"/>
      <c r="H54" s="3"/>
      <c r="I54" s="3"/>
      <c r="J54" s="3"/>
    </row>
    <row r="55" spans="1:12" x14ac:dyDescent="0.2">
      <c r="B55" s="1" t="s">
        <v>160</v>
      </c>
      <c r="C55" s="1"/>
      <c r="E55" s="1"/>
      <c r="G55" s="1"/>
      <c r="L55" s="51"/>
    </row>
    <row r="56" spans="1:12" x14ac:dyDescent="0.2">
      <c r="B56" s="1" t="s">
        <v>130</v>
      </c>
      <c r="C56" s="1"/>
      <c r="E56" s="1"/>
      <c r="G56" s="3"/>
    </row>
    <row r="57" spans="1:12" x14ac:dyDescent="0.2">
      <c r="B57" s="68" t="s">
        <v>174</v>
      </c>
      <c r="E57" s="1"/>
    </row>
    <row r="58" spans="1:12" x14ac:dyDescent="0.2">
      <c r="B58" s="68" t="s">
        <v>142</v>
      </c>
      <c r="E58" s="1"/>
    </row>
    <row r="61" spans="1:12" x14ac:dyDescent="0.2">
      <c r="A61" s="67"/>
      <c r="E61" s="1"/>
      <c r="G61" s="97"/>
      <c r="H61" s="97"/>
      <c r="I61" s="97"/>
      <c r="J61" s="97"/>
      <c r="K61" s="97"/>
      <c r="L61" s="97"/>
    </row>
    <row r="62" spans="1:12" x14ac:dyDescent="0.2">
      <c r="A62" s="67"/>
      <c r="B62" s="76"/>
      <c r="C62" s="76"/>
      <c r="E62" s="1"/>
      <c r="G62" s="96"/>
      <c r="H62" s="96"/>
      <c r="I62" s="96"/>
      <c r="J62" s="96"/>
      <c r="K62" s="96"/>
      <c r="L62" s="96"/>
    </row>
    <row r="63" spans="1:12" x14ac:dyDescent="0.2">
      <c r="B63" s="73"/>
      <c r="C63" s="73"/>
      <c r="E63" s="1"/>
      <c r="F63" s="73"/>
      <c r="G63" s="97"/>
      <c r="H63" s="97"/>
      <c r="I63" s="97"/>
      <c r="J63" s="97"/>
      <c r="K63" s="97"/>
      <c r="L63" s="97"/>
    </row>
    <row r="64" spans="1:12" x14ac:dyDescent="0.2">
      <c r="B64" s="73"/>
      <c r="C64" s="73"/>
      <c r="E64" s="1"/>
      <c r="F64" s="73"/>
      <c r="G64" s="97"/>
      <c r="H64" s="97"/>
      <c r="I64" s="97"/>
      <c r="J64" s="97"/>
      <c r="K64" s="97"/>
      <c r="L64" s="97"/>
    </row>
    <row r="65" spans="1:12" x14ac:dyDescent="0.2">
      <c r="A65"/>
      <c r="B65"/>
      <c r="C65"/>
      <c r="D65"/>
      <c r="E65"/>
      <c r="F65"/>
      <c r="G65" s="95"/>
      <c r="H65" s="95"/>
      <c r="I65" s="95"/>
      <c r="J65" s="95"/>
      <c r="K65" s="95"/>
      <c r="L65" s="95"/>
    </row>
    <row r="66" spans="1:12" x14ac:dyDescent="0.2">
      <c r="C66"/>
      <c r="D66"/>
      <c r="E66"/>
      <c r="F66"/>
      <c r="G66"/>
      <c r="H66"/>
      <c r="I66"/>
      <c r="J66"/>
      <c r="K66"/>
      <c r="L66"/>
    </row>
    <row r="67" spans="1:12" x14ac:dyDescent="0.2">
      <c r="A67" s="95"/>
      <c r="B67" s="95"/>
      <c r="C67"/>
      <c r="D67" s="95"/>
      <c r="E67" s="95"/>
      <c r="F67" s="95"/>
      <c r="G67" s="95"/>
      <c r="H67" s="95"/>
      <c r="I67" s="95"/>
      <c r="J67" s="95"/>
      <c r="K67" s="95"/>
      <c r="L67" s="95"/>
    </row>
    <row r="68" spans="1:12" x14ac:dyDescent="0.2">
      <c r="A68" s="95"/>
      <c r="B68" s="95"/>
      <c r="C68"/>
      <c r="D68" s="95"/>
      <c r="E68" s="95"/>
      <c r="F68" s="95"/>
      <c r="G68" s="95"/>
      <c r="H68" s="95"/>
      <c r="I68" s="95"/>
      <c r="J68" s="95"/>
      <c r="K68" s="95"/>
      <c r="L68" s="95"/>
    </row>
    <row r="69" spans="1:12" x14ac:dyDescent="0.2">
      <c r="A69" s="98"/>
      <c r="B69" s="98"/>
      <c r="G69" s="101"/>
      <c r="H69" s="101"/>
      <c r="I69" s="101"/>
      <c r="J69" s="101"/>
      <c r="K69" s="101"/>
      <c r="L69" s="101"/>
    </row>
  </sheetData>
  <sheetProtection password="CA0F" sheet="1" objects="1" scenarios="1"/>
  <mergeCells count="17">
    <mergeCell ref="A2:L2"/>
    <mergeCell ref="A3:L3"/>
    <mergeCell ref="A4:M4"/>
    <mergeCell ref="A1:L1"/>
    <mergeCell ref="G61:L61"/>
    <mergeCell ref="G62:L62"/>
    <mergeCell ref="G63:L63"/>
    <mergeCell ref="G64:L64"/>
    <mergeCell ref="G65:L65"/>
    <mergeCell ref="A69:B69"/>
    <mergeCell ref="G69:L69"/>
    <mergeCell ref="A67:B67"/>
    <mergeCell ref="D67:F67"/>
    <mergeCell ref="G67:L67"/>
    <mergeCell ref="A68:B68"/>
    <mergeCell ref="D68:F68"/>
    <mergeCell ref="G68:L68"/>
  </mergeCells>
  <phoneticPr fontId="0" type="noConversion"/>
  <pageMargins left="1.2204724409448819" right="0.23622047244094491" top="0.74803149606299213" bottom="0.74803149606299213" header="0.31496062992125984" footer="0.31496062992125984"/>
  <pageSetup paperSize="9" scale="7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Normal="100" workbookViewId="0">
      <selection activeCell="J16" sqref="J16"/>
    </sheetView>
  </sheetViews>
  <sheetFormatPr defaultRowHeight="12.75" x14ac:dyDescent="0.2"/>
  <cols>
    <col min="2" max="2" width="11.140625" customWidth="1"/>
    <col min="5" max="5" width="4.42578125" customWidth="1"/>
    <col min="6" max="6" width="8.140625" customWidth="1"/>
    <col min="7" max="7" width="4.42578125" customWidth="1"/>
    <col min="8" max="8" width="4.28515625" customWidth="1"/>
    <col min="9" max="9" width="4.85546875" customWidth="1"/>
    <col min="11" max="11" width="11" customWidth="1"/>
    <col min="12" max="12" width="13.140625" customWidth="1"/>
  </cols>
  <sheetData>
    <row r="1" spans="1:14" ht="15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33"/>
      <c r="N1" s="1"/>
    </row>
    <row r="2" spans="1:14" ht="14.25" x14ac:dyDescent="0.2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33"/>
      <c r="N2" s="1"/>
    </row>
    <row r="3" spans="1:14" ht="15" x14ac:dyDescent="0.25">
      <c r="A3" s="100" t="s">
        <v>149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60"/>
      <c r="N3" s="1"/>
    </row>
    <row r="4" spans="1:14" ht="15" x14ac:dyDescent="0.25">
      <c r="A4" s="100" t="s">
        <v>175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60"/>
      <c r="N4" s="1"/>
    </row>
    <row r="5" spans="1:14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</row>
    <row r="6" spans="1:14" x14ac:dyDescent="0.2">
      <c r="A6" s="4" t="s">
        <v>37</v>
      </c>
      <c r="B6" s="3"/>
      <c r="C6" s="5"/>
      <c r="D6" s="5"/>
      <c r="E6" s="3"/>
      <c r="F6" s="1"/>
      <c r="G6" s="1"/>
      <c r="H6" s="3"/>
      <c r="I6" s="3"/>
      <c r="J6" s="3"/>
      <c r="K6" s="3"/>
      <c r="L6" s="38">
        <f>SUM(K7:K9)</f>
        <v>419367.64999999997</v>
      </c>
      <c r="M6" s="3"/>
      <c r="N6" s="3"/>
    </row>
    <row r="7" spans="1:14" x14ac:dyDescent="0.2">
      <c r="A7" s="1" t="s">
        <v>38</v>
      </c>
      <c r="B7" s="3"/>
      <c r="C7" s="5"/>
      <c r="D7" s="5"/>
      <c r="E7" s="3"/>
      <c r="F7" s="3"/>
      <c r="G7" s="3"/>
      <c r="H7" s="6"/>
      <c r="I7" s="3"/>
      <c r="J7" s="3"/>
      <c r="K7" s="1">
        <f>F8*B8</f>
        <v>414367.64999999997</v>
      </c>
      <c r="L7" s="4"/>
      <c r="M7" s="1"/>
      <c r="N7" s="1"/>
    </row>
    <row r="8" spans="1:14" x14ac:dyDescent="0.2">
      <c r="A8" s="1"/>
      <c r="B8" s="7">
        <f>L21</f>
        <v>828735.29999999993</v>
      </c>
      <c r="C8" s="8" t="s">
        <v>5</v>
      </c>
      <c r="D8" s="8"/>
      <c r="E8" s="1" t="s">
        <v>4</v>
      </c>
      <c r="F8" s="9">
        <v>0.5</v>
      </c>
      <c r="G8" s="3" t="s">
        <v>18</v>
      </c>
      <c r="H8" s="6"/>
      <c r="I8" s="3"/>
      <c r="J8" s="3"/>
      <c r="K8" s="1"/>
      <c r="L8" s="4"/>
      <c r="M8" s="1"/>
      <c r="N8" s="1"/>
    </row>
    <row r="9" spans="1:14" x14ac:dyDescent="0.2">
      <c r="A9" s="1" t="s">
        <v>39</v>
      </c>
      <c r="B9" s="3"/>
      <c r="C9" s="5"/>
      <c r="D9" s="5"/>
      <c r="E9" s="3"/>
      <c r="F9" s="3"/>
      <c r="G9" s="3"/>
      <c r="H9" s="6"/>
      <c r="I9" s="3"/>
      <c r="J9" s="3"/>
      <c r="K9" s="1">
        <f>F10*B10</f>
        <v>5000</v>
      </c>
      <c r="L9" s="4"/>
      <c r="M9" s="1"/>
      <c r="N9" s="1"/>
    </row>
    <row r="10" spans="1:14" x14ac:dyDescent="0.2">
      <c r="A10" s="1"/>
      <c r="B10" s="7">
        <f>L27</f>
        <v>10000</v>
      </c>
      <c r="C10" s="8" t="s">
        <v>5</v>
      </c>
      <c r="D10" s="8"/>
      <c r="E10" s="1" t="s">
        <v>4</v>
      </c>
      <c r="F10" s="9">
        <v>0.5</v>
      </c>
      <c r="G10" s="3" t="s">
        <v>18</v>
      </c>
      <c r="H10" s="6"/>
      <c r="I10" s="3"/>
      <c r="J10" s="3"/>
      <c r="K10" s="1"/>
      <c r="L10" s="4"/>
      <c r="M10" s="1"/>
      <c r="N10" s="1"/>
    </row>
    <row r="11" spans="1:14" x14ac:dyDescent="0.2">
      <c r="A11" s="1"/>
      <c r="B11" s="10"/>
      <c r="C11" s="8"/>
      <c r="D11" s="8"/>
      <c r="E11" s="1"/>
      <c r="F11" s="9"/>
      <c r="G11" s="3"/>
      <c r="H11" s="6"/>
      <c r="I11" s="3"/>
      <c r="J11" s="3"/>
      <c r="K11" s="1"/>
      <c r="L11" s="4"/>
      <c r="M11" s="1"/>
      <c r="N11" s="1"/>
    </row>
    <row r="12" spans="1:14" x14ac:dyDescent="0.2">
      <c r="A12" s="4" t="s">
        <v>40</v>
      </c>
      <c r="B12" s="11"/>
      <c r="C12" s="5"/>
      <c r="D12" s="5"/>
      <c r="E12" s="3"/>
      <c r="F12" s="3"/>
      <c r="G12" s="5"/>
      <c r="H12" s="6"/>
      <c r="I12" s="3"/>
      <c r="J12" s="3"/>
      <c r="K12" s="1"/>
      <c r="L12" s="1">
        <f>F13*B13</f>
        <v>67791</v>
      </c>
      <c r="M12" s="1"/>
      <c r="N12" s="1"/>
    </row>
    <row r="13" spans="1:14" x14ac:dyDescent="0.2">
      <c r="A13" s="1"/>
      <c r="B13" s="7">
        <f>L41+L43+L32+L45+L47+L49</f>
        <v>135582</v>
      </c>
      <c r="C13" s="8" t="s">
        <v>5</v>
      </c>
      <c r="D13" s="8"/>
      <c r="E13" s="1" t="s">
        <v>4</v>
      </c>
      <c r="F13" s="9">
        <v>0.5</v>
      </c>
      <c r="G13" s="3" t="s">
        <v>18</v>
      </c>
      <c r="H13" s="6"/>
      <c r="I13" s="3"/>
      <c r="J13" s="3"/>
      <c r="K13" s="1"/>
      <c r="L13" s="4"/>
      <c r="M13" s="1"/>
      <c r="N13" s="1"/>
    </row>
    <row r="14" spans="1:14" x14ac:dyDescent="0.2">
      <c r="A14" s="1"/>
      <c r="B14" s="3"/>
      <c r="C14" s="5"/>
      <c r="D14" s="5"/>
      <c r="E14" s="3"/>
      <c r="F14" s="3"/>
      <c r="G14" s="3"/>
      <c r="H14" s="6"/>
      <c r="I14" s="3"/>
      <c r="J14" s="3"/>
      <c r="K14" s="1"/>
      <c r="L14" s="4"/>
      <c r="M14" s="1"/>
      <c r="N14" s="1"/>
    </row>
    <row r="15" spans="1:14" x14ac:dyDescent="0.2">
      <c r="A15" s="4" t="s">
        <v>41</v>
      </c>
      <c r="B15" s="3"/>
      <c r="C15" s="5"/>
      <c r="D15" s="5"/>
      <c r="E15" s="3"/>
      <c r="F15" s="3"/>
      <c r="G15" s="3"/>
      <c r="H15" s="6"/>
      <c r="I15" s="3"/>
      <c r="J15" s="3"/>
      <c r="K15" s="1"/>
      <c r="L15" s="1">
        <f>F16*B16</f>
        <v>97431.73</v>
      </c>
      <c r="M15" s="1"/>
      <c r="N15" s="1"/>
    </row>
    <row r="16" spans="1:14" x14ac:dyDescent="0.2">
      <c r="A16" s="1"/>
      <c r="B16" s="7">
        <f>L51</f>
        <v>974317.29999999993</v>
      </c>
      <c r="C16" s="8" t="s">
        <v>5</v>
      </c>
      <c r="D16" s="8"/>
      <c r="E16" s="1" t="s">
        <v>4</v>
      </c>
      <c r="F16" s="9">
        <v>0.1</v>
      </c>
      <c r="G16" s="3" t="s">
        <v>18</v>
      </c>
      <c r="H16" s="6"/>
      <c r="I16" s="3"/>
      <c r="J16" s="3"/>
      <c r="K16" s="1"/>
      <c r="L16" s="4"/>
      <c r="M16" s="1"/>
      <c r="N16" s="1"/>
    </row>
    <row r="17" spans="1:14" x14ac:dyDescent="0.2">
      <c r="A17" s="1"/>
      <c r="B17" s="10"/>
      <c r="C17" s="8"/>
      <c r="D17" s="8"/>
      <c r="E17" s="1"/>
      <c r="F17" s="9"/>
      <c r="G17" s="3"/>
      <c r="H17" s="6"/>
      <c r="I17" s="3"/>
      <c r="J17" s="3"/>
      <c r="K17" s="1"/>
      <c r="L17" s="4"/>
      <c r="M17" s="1"/>
      <c r="N17" s="1"/>
    </row>
    <row r="18" spans="1:14" ht="15.75" x14ac:dyDescent="0.25">
      <c r="A18" s="12" t="s">
        <v>42</v>
      </c>
      <c r="B18" s="10"/>
      <c r="C18" s="8"/>
      <c r="D18" s="8"/>
      <c r="E18" s="1"/>
      <c r="F18" s="9"/>
      <c r="G18" s="3"/>
      <c r="H18" s="6"/>
      <c r="I18" s="3"/>
      <c r="J18" s="3"/>
      <c r="K18" s="1"/>
      <c r="L18" s="12">
        <f>SUM(L5:L16)</f>
        <v>584590.38</v>
      </c>
      <c r="M18" s="1"/>
      <c r="N18" s="1"/>
    </row>
    <row r="19" spans="1:14" ht="13.5" thickBot="1" x14ac:dyDescent="0.25">
      <c r="A19" s="13"/>
      <c r="B19" s="14"/>
      <c r="C19" s="15"/>
      <c r="D19" s="15"/>
      <c r="E19" s="14"/>
      <c r="F19" s="14"/>
      <c r="G19" s="14"/>
      <c r="H19" s="16"/>
      <c r="I19" s="14"/>
      <c r="J19" s="14"/>
      <c r="K19" s="17"/>
      <c r="L19" s="18"/>
      <c r="M19" s="1"/>
      <c r="N19" s="1"/>
    </row>
    <row r="20" spans="1:14" x14ac:dyDescent="0.2">
      <c r="A20" s="1"/>
      <c r="B20" s="3"/>
      <c r="C20" s="5"/>
      <c r="D20" s="5"/>
      <c r="E20" s="3"/>
      <c r="F20" s="3"/>
      <c r="G20" s="3"/>
      <c r="H20" s="6"/>
      <c r="I20" s="3"/>
      <c r="J20" s="3"/>
      <c r="K20" s="10"/>
      <c r="L20" s="4"/>
      <c r="M20" s="1"/>
      <c r="N20" s="1"/>
    </row>
    <row r="21" spans="1:14" ht="15" x14ac:dyDescent="0.25">
      <c r="A21" s="19" t="s">
        <v>43</v>
      </c>
      <c r="B21" s="3"/>
      <c r="C21" s="5"/>
      <c r="D21" s="5"/>
      <c r="E21" s="3"/>
      <c r="F21" s="3"/>
      <c r="G21" s="3"/>
      <c r="H21" s="6"/>
      <c r="I21" s="3"/>
      <c r="J21" s="3"/>
      <c r="K21" s="1"/>
      <c r="L21" s="4">
        <f>SUM(K23:K25)</f>
        <v>828735.29999999993</v>
      </c>
      <c r="M21" s="1"/>
      <c r="N21" s="1"/>
    </row>
    <row r="22" spans="1:14" ht="15" x14ac:dyDescent="0.25">
      <c r="A22" s="19"/>
      <c r="B22" s="3"/>
      <c r="C22" s="5"/>
      <c r="D22" s="5"/>
      <c r="E22" s="3"/>
      <c r="F22" s="3"/>
      <c r="G22" s="3"/>
      <c r="H22" s="6"/>
      <c r="I22" s="3"/>
      <c r="J22" s="3"/>
      <c r="K22" s="1"/>
      <c r="L22" s="4"/>
      <c r="M22" s="1"/>
      <c r="N22" s="1"/>
    </row>
    <row r="23" spans="1:14" x14ac:dyDescent="0.2">
      <c r="A23" s="1" t="s">
        <v>45</v>
      </c>
      <c r="B23" s="3"/>
      <c r="C23" s="5"/>
      <c r="D23" s="5"/>
      <c r="E23" s="3"/>
      <c r="F23" s="3"/>
      <c r="G23" s="3"/>
      <c r="H23" s="6"/>
      <c r="I23" s="3"/>
      <c r="J23" s="3"/>
      <c r="K23" s="1">
        <f>B24*F24*I24</f>
        <v>462734.99999999994</v>
      </c>
      <c r="L23" s="1"/>
      <c r="M23" s="1"/>
    </row>
    <row r="24" spans="1:14" x14ac:dyDescent="0.2">
      <c r="A24" s="1"/>
      <c r="B24" s="10">
        <v>1.1299999999999999</v>
      </c>
      <c r="C24" s="5" t="s">
        <v>145</v>
      </c>
      <c r="D24" s="5"/>
      <c r="E24" s="3" t="s">
        <v>4</v>
      </c>
      <c r="F24" s="7">
        <v>3412.5</v>
      </c>
      <c r="G24" s="3" t="s">
        <v>46</v>
      </c>
      <c r="H24" s="6" t="s">
        <v>4</v>
      </c>
      <c r="I24" s="41">
        <v>120</v>
      </c>
      <c r="J24" s="44" t="s">
        <v>60</v>
      </c>
      <c r="K24" s="1"/>
      <c r="L24" s="1"/>
      <c r="M24" s="1"/>
    </row>
    <row r="25" spans="1:14" x14ac:dyDescent="0.2">
      <c r="A25" s="1" t="s">
        <v>47</v>
      </c>
      <c r="B25" s="3"/>
      <c r="C25" s="5"/>
      <c r="D25" s="5"/>
      <c r="E25" s="3"/>
      <c r="F25" s="3"/>
      <c r="G25" s="3"/>
      <c r="H25" s="6"/>
      <c r="I25" s="38"/>
      <c r="J25" s="44"/>
      <c r="K25" s="1">
        <f>B26*F26*I26</f>
        <v>366000.3</v>
      </c>
      <c r="L25" s="1"/>
      <c r="M25" s="1"/>
      <c r="N25" s="1"/>
    </row>
    <row r="26" spans="1:14" x14ac:dyDescent="0.2">
      <c r="A26" s="1"/>
      <c r="B26" s="10">
        <v>1.5</v>
      </c>
      <c r="C26" s="5" t="s">
        <v>145</v>
      </c>
      <c r="D26" s="5"/>
      <c r="E26" s="3" t="s">
        <v>4</v>
      </c>
      <c r="F26" s="7">
        <f>406667/200</f>
        <v>2033.335</v>
      </c>
      <c r="G26" s="3" t="s">
        <v>46</v>
      </c>
      <c r="H26" s="6" t="s">
        <v>4</v>
      </c>
      <c r="I26" s="41">
        <f>INT(I24)</f>
        <v>120</v>
      </c>
      <c r="J26" s="44" t="s">
        <v>60</v>
      </c>
      <c r="K26" s="1"/>
      <c r="L26" s="1"/>
      <c r="M26" s="1"/>
      <c r="N26" s="1"/>
    </row>
    <row r="27" spans="1:14" x14ac:dyDescent="0.2">
      <c r="A27" s="4" t="s">
        <v>48</v>
      </c>
      <c r="B27" s="3"/>
      <c r="C27" s="5"/>
      <c r="D27" s="5"/>
      <c r="E27" s="3"/>
      <c r="F27" s="3"/>
      <c r="G27" s="3"/>
      <c r="H27" s="6"/>
      <c r="I27" s="3"/>
      <c r="J27" s="3"/>
      <c r="K27" s="1"/>
      <c r="L27" s="4">
        <f>SUM(K28:K30)</f>
        <v>10000</v>
      </c>
      <c r="M27" s="1"/>
      <c r="N27" s="1"/>
    </row>
    <row r="28" spans="1:14" x14ac:dyDescent="0.2">
      <c r="A28" s="1" t="s">
        <v>74</v>
      </c>
      <c r="B28" s="3"/>
      <c r="C28" s="5"/>
      <c r="D28" s="5"/>
      <c r="E28" s="3"/>
      <c r="F28" s="3"/>
      <c r="G28" s="3"/>
      <c r="H28" s="6"/>
      <c r="I28" s="3"/>
      <c r="J28" s="3"/>
      <c r="K28" s="1">
        <f>F29*B29</f>
        <v>3000</v>
      </c>
      <c r="L28" s="1"/>
      <c r="M28" s="1"/>
      <c r="N28" s="1"/>
    </row>
    <row r="29" spans="1:14" x14ac:dyDescent="0.2">
      <c r="A29" s="1"/>
      <c r="B29" s="10">
        <v>12.5</v>
      </c>
      <c r="C29" s="5" t="s">
        <v>94</v>
      </c>
      <c r="D29" s="5"/>
      <c r="E29" s="3" t="s">
        <v>4</v>
      </c>
      <c r="F29" s="46">
        <f>PRODUCT(I24*2)</f>
        <v>240</v>
      </c>
      <c r="G29" s="6" t="s">
        <v>58</v>
      </c>
      <c r="H29" s="6" t="s">
        <v>5</v>
      </c>
      <c r="I29" s="3"/>
      <c r="J29" s="3"/>
      <c r="K29" s="1"/>
      <c r="L29" s="1"/>
      <c r="M29" s="1"/>
      <c r="N29" s="1"/>
    </row>
    <row r="30" spans="1:14" x14ac:dyDescent="0.2">
      <c r="A30" s="1" t="s">
        <v>75</v>
      </c>
      <c r="B30" s="3"/>
      <c r="C30" s="5"/>
      <c r="D30" s="5"/>
      <c r="E30" s="3"/>
      <c r="F30" s="3"/>
      <c r="G30" s="3"/>
      <c r="H30" s="6"/>
      <c r="I30" s="3"/>
      <c r="J30" s="3"/>
      <c r="K30" s="20">
        <v>7000</v>
      </c>
      <c r="L30" s="1"/>
      <c r="M30" s="1"/>
      <c r="N30" s="1"/>
    </row>
    <row r="31" spans="1:14" x14ac:dyDescent="0.2">
      <c r="A31" s="1"/>
      <c r="B31" s="3"/>
      <c r="C31" s="5"/>
      <c r="D31" s="5"/>
      <c r="E31" s="3"/>
      <c r="F31" s="3"/>
      <c r="G31" s="3"/>
      <c r="H31" s="6"/>
      <c r="I31" s="3"/>
      <c r="J31" s="3"/>
      <c r="K31" s="20"/>
      <c r="L31" s="1"/>
      <c r="M31" s="1"/>
      <c r="N31" s="1"/>
    </row>
    <row r="32" spans="1:14" x14ac:dyDescent="0.2">
      <c r="A32" s="4" t="s">
        <v>50</v>
      </c>
      <c r="B32" s="3"/>
      <c r="C32" s="5"/>
      <c r="D32" s="5"/>
      <c r="E32" s="3"/>
      <c r="F32" s="3"/>
      <c r="G32" s="3"/>
      <c r="H32" s="6"/>
      <c r="I32" s="3"/>
      <c r="J32" s="3"/>
      <c r="K32" s="1"/>
      <c r="L32" s="4">
        <f>SUM(K33:K39)</f>
        <v>105432</v>
      </c>
      <c r="M32" s="1"/>
      <c r="N32" s="1"/>
    </row>
    <row r="33" spans="1:14" x14ac:dyDescent="0.2">
      <c r="A33" s="1" t="s">
        <v>51</v>
      </c>
      <c r="B33" s="3"/>
      <c r="C33" s="5"/>
      <c r="D33" s="5"/>
      <c r="E33" s="3"/>
      <c r="F33" s="3"/>
      <c r="G33" s="3"/>
      <c r="H33" s="6"/>
      <c r="I33" s="3"/>
      <c r="J33" s="3"/>
      <c r="K33" s="1">
        <f>F34*B34</f>
        <v>30000</v>
      </c>
      <c r="L33" s="1"/>
      <c r="M33" s="1"/>
      <c r="N33" s="1"/>
    </row>
    <row r="34" spans="1:14" x14ac:dyDescent="0.2">
      <c r="A34" s="1"/>
      <c r="B34" s="10">
        <v>2500</v>
      </c>
      <c r="C34" s="5" t="s">
        <v>95</v>
      </c>
      <c r="D34" s="5"/>
      <c r="E34" s="3" t="s">
        <v>4</v>
      </c>
      <c r="F34" s="61">
        <v>12</v>
      </c>
      <c r="G34" s="40" t="s">
        <v>52</v>
      </c>
      <c r="H34" s="62" t="s">
        <v>5</v>
      </c>
      <c r="I34" s="40"/>
      <c r="J34" s="3"/>
      <c r="K34" s="1"/>
      <c r="L34" s="1"/>
      <c r="M34" s="1"/>
      <c r="N34" s="1"/>
    </row>
    <row r="35" spans="1:14" x14ac:dyDescent="0.2">
      <c r="A35" s="1" t="s">
        <v>53</v>
      </c>
      <c r="B35" s="3"/>
      <c r="C35" s="5"/>
      <c r="D35" s="5"/>
      <c r="E35" s="3"/>
      <c r="F35" s="63"/>
      <c r="G35" s="40"/>
      <c r="H35" s="62"/>
      <c r="I35" s="40"/>
      <c r="J35" s="3"/>
      <c r="K35" s="1">
        <f>F36*B36</f>
        <v>21000</v>
      </c>
      <c r="L35" s="1"/>
      <c r="M35" s="1"/>
      <c r="N35" s="1"/>
    </row>
    <row r="36" spans="1:14" x14ac:dyDescent="0.2">
      <c r="A36" s="1"/>
      <c r="B36" s="10">
        <v>1750</v>
      </c>
      <c r="C36" s="5" t="s">
        <v>95</v>
      </c>
      <c r="D36" s="5"/>
      <c r="E36" s="3" t="s">
        <v>4</v>
      </c>
      <c r="F36" s="61">
        <v>12</v>
      </c>
      <c r="G36" s="40" t="s">
        <v>52</v>
      </c>
      <c r="H36" s="62" t="s">
        <v>5</v>
      </c>
      <c r="I36" s="40"/>
      <c r="J36" s="3"/>
      <c r="K36" s="1"/>
      <c r="L36" s="1"/>
      <c r="M36" s="1"/>
      <c r="N36" s="1"/>
    </row>
    <row r="37" spans="1:14" x14ac:dyDescent="0.2">
      <c r="A37" s="1" t="s">
        <v>112</v>
      </c>
      <c r="B37" s="3"/>
      <c r="C37" s="5"/>
      <c r="D37" s="5"/>
      <c r="E37" s="3"/>
      <c r="F37" s="63"/>
      <c r="G37" s="40"/>
      <c r="H37" s="62"/>
      <c r="I37" s="40"/>
      <c r="J37" s="3"/>
      <c r="K37" s="1">
        <f>F38*B38*I38</f>
        <v>40824</v>
      </c>
      <c r="L37" s="1"/>
      <c r="M37" s="1"/>
      <c r="N37" s="1"/>
    </row>
    <row r="38" spans="1:14" x14ac:dyDescent="0.2">
      <c r="A38" s="1"/>
      <c r="B38" s="10">
        <v>1134</v>
      </c>
      <c r="C38" s="5" t="s">
        <v>95</v>
      </c>
      <c r="D38" s="5"/>
      <c r="E38" s="3" t="s">
        <v>4</v>
      </c>
      <c r="F38" s="61">
        <v>12</v>
      </c>
      <c r="G38" s="40" t="s">
        <v>54</v>
      </c>
      <c r="H38" s="62" t="s">
        <v>76</v>
      </c>
      <c r="I38" s="52">
        <v>3</v>
      </c>
      <c r="J38" s="3" t="s">
        <v>18</v>
      </c>
      <c r="K38" s="1"/>
      <c r="L38" s="1"/>
      <c r="M38" s="1"/>
      <c r="N38" s="1"/>
    </row>
    <row r="39" spans="1:14" x14ac:dyDescent="0.2">
      <c r="A39" s="1" t="s">
        <v>55</v>
      </c>
      <c r="B39" s="3"/>
      <c r="C39" s="5"/>
      <c r="D39" s="5"/>
      <c r="E39" s="3"/>
      <c r="F39" s="63"/>
      <c r="G39" s="40"/>
      <c r="H39" s="62"/>
      <c r="I39" s="40"/>
      <c r="J39" s="3"/>
      <c r="K39" s="1">
        <f>F40*B40</f>
        <v>13608</v>
      </c>
      <c r="L39" s="1"/>
      <c r="M39" s="1"/>
      <c r="N39" s="1"/>
    </row>
    <row r="40" spans="1:14" x14ac:dyDescent="0.2">
      <c r="A40" s="1"/>
      <c r="B40" s="10">
        <v>1134</v>
      </c>
      <c r="C40" s="5" t="s">
        <v>95</v>
      </c>
      <c r="D40" s="5"/>
      <c r="E40" s="3" t="s">
        <v>4</v>
      </c>
      <c r="F40" s="61">
        <v>12</v>
      </c>
      <c r="G40" s="40" t="s">
        <v>52</v>
      </c>
      <c r="H40" s="62" t="s">
        <v>5</v>
      </c>
      <c r="I40" s="40"/>
      <c r="J40" s="3"/>
      <c r="K40" s="1"/>
      <c r="L40" s="1"/>
      <c r="M40" s="1"/>
      <c r="N40" s="1"/>
    </row>
    <row r="41" spans="1:14" x14ac:dyDescent="0.2">
      <c r="A41" s="4" t="s">
        <v>57</v>
      </c>
      <c r="B41" s="11"/>
      <c r="C41" s="5"/>
      <c r="D41" s="5"/>
      <c r="E41" s="3"/>
      <c r="F41" s="22"/>
      <c r="G41" s="5"/>
      <c r="H41" s="6"/>
      <c r="I41" s="3"/>
      <c r="J41" s="3"/>
      <c r="K41" s="1"/>
      <c r="L41" s="1">
        <f>F42*B42</f>
        <v>26400</v>
      </c>
      <c r="M41" s="1"/>
      <c r="N41" s="1"/>
    </row>
    <row r="42" spans="1:14" x14ac:dyDescent="0.2">
      <c r="A42" s="1"/>
      <c r="B42" s="24">
        <v>110</v>
      </c>
      <c r="C42" s="5" t="s">
        <v>96</v>
      </c>
      <c r="D42" s="5"/>
      <c r="E42" s="3" t="s">
        <v>4</v>
      </c>
      <c r="F42" s="45">
        <f>PRODUCT(I24*2)</f>
        <v>240</v>
      </c>
      <c r="G42" s="3" t="s">
        <v>58</v>
      </c>
      <c r="H42" s="6" t="s">
        <v>5</v>
      </c>
      <c r="I42" s="3"/>
      <c r="J42" s="3"/>
      <c r="K42" s="1"/>
      <c r="L42" s="1"/>
      <c r="M42" s="1"/>
      <c r="N42" s="1"/>
    </row>
    <row r="43" spans="1:14" x14ac:dyDescent="0.2">
      <c r="A43" s="4" t="s">
        <v>59</v>
      </c>
      <c r="B43" s="11"/>
      <c r="C43" s="5"/>
      <c r="D43" s="5"/>
      <c r="E43" s="3"/>
      <c r="F43" s="22"/>
      <c r="G43" s="5"/>
      <c r="H43" s="6"/>
      <c r="I43" s="3"/>
      <c r="J43" s="3"/>
      <c r="K43" s="1"/>
      <c r="L43" s="1">
        <f>I44*F44*D44*B44</f>
        <v>0</v>
      </c>
      <c r="M43" s="1"/>
      <c r="N43" s="1"/>
    </row>
    <row r="44" spans="1:14" x14ac:dyDescent="0.2">
      <c r="A44" s="1"/>
      <c r="B44" s="24"/>
      <c r="C44" s="5"/>
      <c r="D44" s="11"/>
      <c r="E44" s="3"/>
      <c r="F44" s="45"/>
      <c r="G44" s="3"/>
      <c r="H44" s="6"/>
      <c r="I44" s="39"/>
      <c r="J44" s="3"/>
      <c r="K44" s="1"/>
      <c r="L44" s="1"/>
      <c r="M44" s="1"/>
      <c r="N44" s="1"/>
    </row>
    <row r="45" spans="1:14" x14ac:dyDescent="0.2">
      <c r="A45" s="4" t="s">
        <v>61</v>
      </c>
      <c r="B45" s="3"/>
      <c r="C45" s="5"/>
      <c r="D45" s="5"/>
      <c r="E45" s="3"/>
      <c r="F45" s="3"/>
      <c r="G45" s="3"/>
      <c r="H45" s="6"/>
      <c r="I45" s="3"/>
      <c r="J45" s="3"/>
      <c r="K45" s="1"/>
      <c r="L45" s="10">
        <v>1250</v>
      </c>
      <c r="M45" s="1"/>
      <c r="N45" s="1"/>
    </row>
    <row r="46" spans="1:14" x14ac:dyDescent="0.2">
      <c r="A46" s="4"/>
      <c r="B46" s="3"/>
      <c r="C46" s="5"/>
      <c r="D46" s="5"/>
      <c r="E46" s="3"/>
      <c r="F46" s="3"/>
      <c r="G46" s="3"/>
      <c r="H46" s="6"/>
      <c r="I46" s="3"/>
      <c r="J46" s="3"/>
      <c r="K46" s="1"/>
      <c r="L46" s="1"/>
      <c r="M46" s="1"/>
      <c r="N46" s="1"/>
    </row>
    <row r="47" spans="1:14" x14ac:dyDescent="0.2">
      <c r="A47" s="4" t="s">
        <v>62</v>
      </c>
      <c r="B47" s="3"/>
      <c r="C47" s="5"/>
      <c r="D47" s="5"/>
      <c r="E47" s="3"/>
      <c r="F47" s="3"/>
      <c r="G47" s="3"/>
      <c r="H47" s="6"/>
      <c r="I47" s="3"/>
      <c r="J47" s="3"/>
      <c r="K47" s="1"/>
      <c r="L47" s="10">
        <v>1250</v>
      </c>
      <c r="M47" s="1"/>
      <c r="N47" s="1"/>
    </row>
    <row r="48" spans="1:14" x14ac:dyDescent="0.2">
      <c r="A48" s="4"/>
      <c r="B48" s="3"/>
      <c r="C48" s="5"/>
      <c r="D48" s="5"/>
      <c r="E48" s="3"/>
      <c r="F48" s="3"/>
      <c r="G48" s="3"/>
      <c r="H48" s="6"/>
      <c r="I48" s="3"/>
      <c r="J48" s="3"/>
      <c r="K48" s="1"/>
      <c r="L48" s="1"/>
      <c r="M48" s="1"/>
      <c r="N48" s="1"/>
    </row>
    <row r="49" spans="1:14" x14ac:dyDescent="0.2">
      <c r="A49" s="4" t="s">
        <v>78</v>
      </c>
      <c r="B49" s="3"/>
      <c r="C49" s="5"/>
      <c r="D49" s="5"/>
      <c r="E49" s="3"/>
      <c r="F49" s="3"/>
      <c r="G49" s="3"/>
      <c r="H49" s="6"/>
      <c r="I49" s="3"/>
      <c r="J49" s="3"/>
      <c r="K49" s="1"/>
      <c r="L49" s="10">
        <v>1250</v>
      </c>
      <c r="M49" s="1"/>
      <c r="N49" s="1"/>
    </row>
    <row r="50" spans="1:14" x14ac:dyDescent="0.2">
      <c r="A50" s="4"/>
      <c r="B50" s="3"/>
      <c r="C50" s="5"/>
      <c r="D50" s="5"/>
      <c r="E50" s="3"/>
      <c r="F50" s="3"/>
      <c r="G50" s="3"/>
      <c r="H50" s="6"/>
      <c r="I50" s="3"/>
      <c r="J50" s="3"/>
      <c r="K50" s="1"/>
      <c r="L50" s="1"/>
      <c r="M50" s="1"/>
      <c r="N50" s="1"/>
    </row>
    <row r="51" spans="1:14" ht="15" x14ac:dyDescent="0.25">
      <c r="A51" s="25" t="s">
        <v>63</v>
      </c>
      <c r="B51" s="3"/>
      <c r="C51" s="5"/>
      <c r="D51" s="5"/>
      <c r="E51" s="3"/>
      <c r="F51" s="3"/>
      <c r="G51" s="3"/>
      <c r="H51" s="6"/>
      <c r="I51" s="3"/>
      <c r="J51" s="3"/>
      <c r="K51" s="1"/>
      <c r="L51" s="4">
        <f>SUM(L21:L49)</f>
        <v>974317.29999999993</v>
      </c>
      <c r="M51" s="1"/>
      <c r="N51" s="1"/>
    </row>
    <row r="52" spans="1:14" x14ac:dyDescent="0.2">
      <c r="A52" s="1"/>
      <c r="B52" s="3"/>
      <c r="C52" s="5"/>
      <c r="D52" s="5"/>
      <c r="E52" s="3"/>
      <c r="F52" s="3"/>
      <c r="G52" s="3"/>
      <c r="H52" s="6"/>
      <c r="I52" s="3"/>
      <c r="J52" s="3"/>
      <c r="K52" s="1"/>
      <c r="L52" s="1"/>
      <c r="M52" s="1"/>
      <c r="N52" s="1"/>
    </row>
    <row r="53" spans="1:14" x14ac:dyDescent="0.2">
      <c r="A53" s="1" t="s">
        <v>79</v>
      </c>
      <c r="B53" s="1"/>
      <c r="C53" s="3"/>
      <c r="D53" s="3"/>
      <c r="E53" s="3"/>
      <c r="F53" s="3"/>
      <c r="G53" s="3"/>
      <c r="H53" s="3"/>
      <c r="I53" s="3"/>
      <c r="J53" s="3"/>
      <c r="K53" s="1"/>
      <c r="L53" s="1"/>
      <c r="M53" s="1"/>
      <c r="N53" s="1"/>
    </row>
    <row r="54" spans="1:14" x14ac:dyDescent="0.2">
      <c r="A54" s="1"/>
      <c r="B54" s="1" t="s">
        <v>65</v>
      </c>
      <c r="C54" s="3"/>
      <c r="D54" s="3"/>
      <c r="E54" s="3"/>
      <c r="F54" s="3"/>
      <c r="G54" s="3"/>
      <c r="H54" s="3"/>
      <c r="I54" s="3"/>
      <c r="J54" s="3"/>
      <c r="K54" s="1"/>
      <c r="L54" s="1"/>
      <c r="M54" s="1"/>
      <c r="N54" s="1"/>
    </row>
    <row r="55" spans="1:14" x14ac:dyDescent="0.2">
      <c r="A55" s="1"/>
      <c r="B55" s="1"/>
      <c r="C55" s="3"/>
      <c r="D55" s="3"/>
      <c r="E55" s="3"/>
      <c r="F55" s="3"/>
      <c r="G55" s="3"/>
      <c r="H55" s="3"/>
      <c r="I55" s="3"/>
      <c r="J55" s="3"/>
      <c r="K55" s="1"/>
      <c r="L55" s="1"/>
      <c r="M55" s="1"/>
      <c r="N55" s="1"/>
    </row>
    <row r="56" spans="1:14" x14ac:dyDescent="0.2">
      <c r="A56" s="1" t="s">
        <v>103</v>
      </c>
      <c r="B56" s="1"/>
      <c r="C56" s="1"/>
      <c r="D56" s="1"/>
      <c r="E56" s="1"/>
      <c r="F56" s="1"/>
      <c r="G56" s="1"/>
      <c r="H56" s="3"/>
      <c r="I56" s="1"/>
      <c r="J56" s="1"/>
      <c r="K56" s="1"/>
      <c r="L56" s="1"/>
      <c r="M56" s="1"/>
      <c r="N56" s="1"/>
    </row>
    <row r="57" spans="1:14" x14ac:dyDescent="0.2">
      <c r="A57" s="1"/>
      <c r="B57" s="3"/>
      <c r="C57" s="3"/>
      <c r="D57" s="3"/>
      <c r="E57" s="3"/>
      <c r="F57" s="3"/>
      <c r="G57" s="3"/>
      <c r="H57" s="3"/>
      <c r="I57" s="3"/>
      <c r="J57" s="3"/>
      <c r="K57" s="1"/>
      <c r="L57" s="1"/>
      <c r="M57" s="1"/>
      <c r="N57" s="1"/>
    </row>
    <row r="58" spans="1:14" x14ac:dyDescent="0.2">
      <c r="A58" s="1"/>
      <c r="B58" s="3" t="s">
        <v>132</v>
      </c>
      <c r="C58" s="5"/>
      <c r="D58" s="5"/>
      <c r="E58" s="3"/>
      <c r="F58" s="3"/>
      <c r="G58" s="3"/>
      <c r="H58" s="6"/>
      <c r="I58" s="3"/>
      <c r="J58" s="3"/>
      <c r="K58" s="1"/>
      <c r="L58" s="1"/>
      <c r="M58" s="1"/>
      <c r="N58" s="1"/>
    </row>
    <row r="59" spans="1:14" x14ac:dyDescent="0.2">
      <c r="A59" s="67"/>
      <c r="B59" s="1"/>
      <c r="C59" s="8"/>
      <c r="D59" s="1"/>
      <c r="E59" s="1"/>
      <c r="F59" s="1"/>
      <c r="G59" s="97"/>
      <c r="H59" s="97"/>
      <c r="I59" s="97"/>
      <c r="J59" s="97"/>
      <c r="K59" s="97"/>
      <c r="L59" s="97"/>
      <c r="M59" s="1"/>
      <c r="N59" s="1"/>
    </row>
    <row r="60" spans="1:14" x14ac:dyDescent="0.2">
      <c r="A60" s="67"/>
      <c r="B60" s="76"/>
      <c r="C60" s="76"/>
      <c r="D60" s="1"/>
      <c r="E60" s="1"/>
      <c r="F60" s="1"/>
      <c r="G60" s="96"/>
      <c r="H60" s="96"/>
      <c r="I60" s="96"/>
      <c r="J60" s="96"/>
      <c r="K60" s="96"/>
      <c r="L60" s="96"/>
    </row>
    <row r="61" spans="1:14" x14ac:dyDescent="0.2">
      <c r="A61" s="1"/>
      <c r="B61" s="73"/>
      <c r="C61" s="73"/>
      <c r="D61" s="1"/>
      <c r="E61" s="1"/>
      <c r="F61" s="73"/>
      <c r="G61" s="97"/>
      <c r="H61" s="97"/>
      <c r="I61" s="97"/>
      <c r="J61" s="97"/>
      <c r="K61" s="97"/>
      <c r="L61" s="97"/>
    </row>
    <row r="62" spans="1:14" x14ac:dyDescent="0.2">
      <c r="A62" s="1"/>
      <c r="B62" s="73"/>
      <c r="C62" s="73"/>
      <c r="D62" s="1"/>
      <c r="E62" s="1"/>
      <c r="F62" s="73"/>
      <c r="G62" s="97"/>
      <c r="H62" s="97"/>
      <c r="I62" s="97"/>
      <c r="J62" s="97"/>
      <c r="K62" s="97"/>
      <c r="L62" s="97"/>
    </row>
    <row r="63" spans="1:14" x14ac:dyDescent="0.2">
      <c r="D63" s="95"/>
      <c r="E63" s="95"/>
      <c r="F63" s="95"/>
      <c r="G63" s="95"/>
      <c r="H63" s="95"/>
      <c r="I63" s="95"/>
      <c r="J63" s="95"/>
      <c r="K63" s="95"/>
      <c r="L63" s="95"/>
    </row>
    <row r="64" spans="1:14" x14ac:dyDescent="0.2">
      <c r="D64" s="95"/>
      <c r="E64" s="95"/>
      <c r="F64" s="95"/>
    </row>
    <row r="65" spans="1:12" x14ac:dyDescent="0.2">
      <c r="A65" s="95"/>
      <c r="B65" s="95"/>
      <c r="D65" s="105"/>
      <c r="E65" s="95"/>
      <c r="F65" s="95"/>
      <c r="G65" s="95"/>
      <c r="H65" s="95"/>
      <c r="I65" s="95"/>
      <c r="J65" s="95"/>
      <c r="K65" s="95"/>
      <c r="L65" s="95"/>
    </row>
    <row r="66" spans="1:12" x14ac:dyDescent="0.2">
      <c r="A66" s="95"/>
      <c r="B66" s="95"/>
      <c r="D66" s="105"/>
      <c r="E66" s="95"/>
      <c r="F66" s="95"/>
      <c r="G66" s="95"/>
      <c r="H66" s="95"/>
      <c r="I66" s="95"/>
      <c r="J66" s="95"/>
      <c r="K66" s="95"/>
      <c r="L66" s="95"/>
    </row>
    <row r="67" spans="1:12" x14ac:dyDescent="0.2">
      <c r="A67" s="98"/>
      <c r="B67" s="98"/>
      <c r="D67" s="98"/>
      <c r="E67" s="95"/>
      <c r="F67" s="95"/>
      <c r="J67" s="98"/>
      <c r="K67" s="95"/>
    </row>
  </sheetData>
  <sheetProtection password="CA0F" sheet="1" objects="1" scenarios="1"/>
  <mergeCells count="20">
    <mergeCell ref="G61:L61"/>
    <mergeCell ref="G62:L62"/>
    <mergeCell ref="A1:L1"/>
    <mergeCell ref="A2:L2"/>
    <mergeCell ref="A3:L3"/>
    <mergeCell ref="G60:L60"/>
    <mergeCell ref="G59:L59"/>
    <mergeCell ref="A4:L4"/>
    <mergeCell ref="J67:K67"/>
    <mergeCell ref="A67:B67"/>
    <mergeCell ref="A65:B65"/>
    <mergeCell ref="A66:B66"/>
    <mergeCell ref="G63:L63"/>
    <mergeCell ref="G65:L65"/>
    <mergeCell ref="G66:L66"/>
    <mergeCell ref="D65:F65"/>
    <mergeCell ref="D66:F66"/>
    <mergeCell ref="D63:F63"/>
    <mergeCell ref="D64:F64"/>
    <mergeCell ref="D67:F67"/>
  </mergeCells>
  <phoneticPr fontId="14" type="noConversion"/>
  <pageMargins left="0.78740157480314965" right="0.35433070866141736" top="0.6692913385826772" bottom="0.59055118110236227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zoomScaleNormal="100" workbookViewId="0">
      <selection activeCell="A58" sqref="A58"/>
    </sheetView>
  </sheetViews>
  <sheetFormatPr defaultRowHeight="12.75" x14ac:dyDescent="0.2"/>
  <cols>
    <col min="1" max="1" width="5.7109375" style="1" customWidth="1"/>
    <col min="2" max="2" width="14.85546875" style="1" customWidth="1"/>
    <col min="3" max="3" width="6.28515625" style="8" customWidth="1"/>
    <col min="4" max="4" width="2" style="1" customWidth="1"/>
    <col min="5" max="5" width="7.7109375" style="1" customWidth="1"/>
    <col min="6" max="6" width="3" style="1" bestFit="1" customWidth="1"/>
    <col min="7" max="7" width="2" style="9" bestFit="1" customWidth="1"/>
    <col min="8" max="8" width="6.85546875" style="1" customWidth="1"/>
    <col min="9" max="9" width="3.28515625" style="1" customWidth="1"/>
    <col min="10" max="10" width="1.5703125" style="1" customWidth="1"/>
    <col min="11" max="11" width="13" style="1" customWidth="1"/>
    <col min="12" max="12" width="31.7109375" style="1" customWidth="1"/>
    <col min="13" max="13" width="12.85546875" style="1" customWidth="1"/>
    <col min="14" max="256" width="9.140625" style="1"/>
    <col min="257" max="257" width="5.7109375" style="1" customWidth="1"/>
    <col min="258" max="258" width="14.85546875" style="1" customWidth="1"/>
    <col min="259" max="259" width="6.28515625" style="1" customWidth="1"/>
    <col min="260" max="260" width="2" style="1" customWidth="1"/>
    <col min="261" max="261" width="7.7109375" style="1" customWidth="1"/>
    <col min="262" max="262" width="3" style="1" bestFit="1" customWidth="1"/>
    <col min="263" max="263" width="2" style="1" bestFit="1" customWidth="1"/>
    <col min="264" max="264" width="6.85546875" style="1" customWidth="1"/>
    <col min="265" max="265" width="3.28515625" style="1" customWidth="1"/>
    <col min="266" max="266" width="1.5703125" style="1" customWidth="1"/>
    <col min="267" max="267" width="13" style="1" customWidth="1"/>
    <col min="268" max="268" width="31.7109375" style="1" customWidth="1"/>
    <col min="269" max="269" width="12.85546875" style="1" customWidth="1"/>
    <col min="270" max="512" width="9.140625" style="1"/>
    <col min="513" max="513" width="5.7109375" style="1" customWidth="1"/>
    <col min="514" max="514" width="14.85546875" style="1" customWidth="1"/>
    <col min="515" max="515" width="6.28515625" style="1" customWidth="1"/>
    <col min="516" max="516" width="2" style="1" customWidth="1"/>
    <col min="517" max="517" width="7.7109375" style="1" customWidth="1"/>
    <col min="518" max="518" width="3" style="1" bestFit="1" customWidth="1"/>
    <col min="519" max="519" width="2" style="1" bestFit="1" customWidth="1"/>
    <col min="520" max="520" width="6.85546875" style="1" customWidth="1"/>
    <col min="521" max="521" width="3.28515625" style="1" customWidth="1"/>
    <col min="522" max="522" width="1.5703125" style="1" customWidth="1"/>
    <col min="523" max="523" width="13" style="1" customWidth="1"/>
    <col min="524" max="524" width="31.7109375" style="1" customWidth="1"/>
    <col min="525" max="525" width="12.85546875" style="1" customWidth="1"/>
    <col min="526" max="768" width="9.140625" style="1"/>
    <col min="769" max="769" width="5.7109375" style="1" customWidth="1"/>
    <col min="770" max="770" width="14.85546875" style="1" customWidth="1"/>
    <col min="771" max="771" width="6.28515625" style="1" customWidth="1"/>
    <col min="772" max="772" width="2" style="1" customWidth="1"/>
    <col min="773" max="773" width="7.7109375" style="1" customWidth="1"/>
    <col min="774" max="774" width="3" style="1" bestFit="1" customWidth="1"/>
    <col min="775" max="775" width="2" style="1" bestFit="1" customWidth="1"/>
    <col min="776" max="776" width="6.85546875" style="1" customWidth="1"/>
    <col min="777" max="777" width="3.28515625" style="1" customWidth="1"/>
    <col min="778" max="778" width="1.5703125" style="1" customWidth="1"/>
    <col min="779" max="779" width="13" style="1" customWidth="1"/>
    <col min="780" max="780" width="31.7109375" style="1" customWidth="1"/>
    <col min="781" max="781" width="12.85546875" style="1" customWidth="1"/>
    <col min="782" max="1024" width="9.140625" style="1"/>
    <col min="1025" max="1025" width="5.7109375" style="1" customWidth="1"/>
    <col min="1026" max="1026" width="14.85546875" style="1" customWidth="1"/>
    <col min="1027" max="1027" width="6.28515625" style="1" customWidth="1"/>
    <col min="1028" max="1028" width="2" style="1" customWidth="1"/>
    <col min="1029" max="1029" width="7.7109375" style="1" customWidth="1"/>
    <col min="1030" max="1030" width="3" style="1" bestFit="1" customWidth="1"/>
    <col min="1031" max="1031" width="2" style="1" bestFit="1" customWidth="1"/>
    <col min="1032" max="1032" width="6.85546875" style="1" customWidth="1"/>
    <col min="1033" max="1033" width="3.28515625" style="1" customWidth="1"/>
    <col min="1034" max="1034" width="1.5703125" style="1" customWidth="1"/>
    <col min="1035" max="1035" width="13" style="1" customWidth="1"/>
    <col min="1036" max="1036" width="31.7109375" style="1" customWidth="1"/>
    <col min="1037" max="1037" width="12.85546875" style="1" customWidth="1"/>
    <col min="1038" max="1280" width="9.140625" style="1"/>
    <col min="1281" max="1281" width="5.7109375" style="1" customWidth="1"/>
    <col min="1282" max="1282" width="14.85546875" style="1" customWidth="1"/>
    <col min="1283" max="1283" width="6.28515625" style="1" customWidth="1"/>
    <col min="1284" max="1284" width="2" style="1" customWidth="1"/>
    <col min="1285" max="1285" width="7.7109375" style="1" customWidth="1"/>
    <col min="1286" max="1286" width="3" style="1" bestFit="1" customWidth="1"/>
    <col min="1287" max="1287" width="2" style="1" bestFit="1" customWidth="1"/>
    <col min="1288" max="1288" width="6.85546875" style="1" customWidth="1"/>
    <col min="1289" max="1289" width="3.28515625" style="1" customWidth="1"/>
    <col min="1290" max="1290" width="1.5703125" style="1" customWidth="1"/>
    <col min="1291" max="1291" width="13" style="1" customWidth="1"/>
    <col min="1292" max="1292" width="31.7109375" style="1" customWidth="1"/>
    <col min="1293" max="1293" width="12.85546875" style="1" customWidth="1"/>
    <col min="1294" max="1536" width="9.140625" style="1"/>
    <col min="1537" max="1537" width="5.7109375" style="1" customWidth="1"/>
    <col min="1538" max="1538" width="14.85546875" style="1" customWidth="1"/>
    <col min="1539" max="1539" width="6.28515625" style="1" customWidth="1"/>
    <col min="1540" max="1540" width="2" style="1" customWidth="1"/>
    <col min="1541" max="1541" width="7.7109375" style="1" customWidth="1"/>
    <col min="1542" max="1542" width="3" style="1" bestFit="1" customWidth="1"/>
    <col min="1543" max="1543" width="2" style="1" bestFit="1" customWidth="1"/>
    <col min="1544" max="1544" width="6.85546875" style="1" customWidth="1"/>
    <col min="1545" max="1545" width="3.28515625" style="1" customWidth="1"/>
    <col min="1546" max="1546" width="1.5703125" style="1" customWidth="1"/>
    <col min="1547" max="1547" width="13" style="1" customWidth="1"/>
    <col min="1548" max="1548" width="31.7109375" style="1" customWidth="1"/>
    <col min="1549" max="1549" width="12.85546875" style="1" customWidth="1"/>
    <col min="1550" max="1792" width="9.140625" style="1"/>
    <col min="1793" max="1793" width="5.7109375" style="1" customWidth="1"/>
    <col min="1794" max="1794" width="14.85546875" style="1" customWidth="1"/>
    <col min="1795" max="1795" width="6.28515625" style="1" customWidth="1"/>
    <col min="1796" max="1796" width="2" style="1" customWidth="1"/>
    <col min="1797" max="1797" width="7.7109375" style="1" customWidth="1"/>
    <col min="1798" max="1798" width="3" style="1" bestFit="1" customWidth="1"/>
    <col min="1799" max="1799" width="2" style="1" bestFit="1" customWidth="1"/>
    <col min="1800" max="1800" width="6.85546875" style="1" customWidth="1"/>
    <col min="1801" max="1801" width="3.28515625" style="1" customWidth="1"/>
    <col min="1802" max="1802" width="1.5703125" style="1" customWidth="1"/>
    <col min="1803" max="1803" width="13" style="1" customWidth="1"/>
    <col min="1804" max="1804" width="31.7109375" style="1" customWidth="1"/>
    <col min="1805" max="1805" width="12.85546875" style="1" customWidth="1"/>
    <col min="1806" max="2048" width="9.140625" style="1"/>
    <col min="2049" max="2049" width="5.7109375" style="1" customWidth="1"/>
    <col min="2050" max="2050" width="14.85546875" style="1" customWidth="1"/>
    <col min="2051" max="2051" width="6.28515625" style="1" customWidth="1"/>
    <col min="2052" max="2052" width="2" style="1" customWidth="1"/>
    <col min="2053" max="2053" width="7.7109375" style="1" customWidth="1"/>
    <col min="2054" max="2054" width="3" style="1" bestFit="1" customWidth="1"/>
    <col min="2055" max="2055" width="2" style="1" bestFit="1" customWidth="1"/>
    <col min="2056" max="2056" width="6.85546875" style="1" customWidth="1"/>
    <col min="2057" max="2057" width="3.28515625" style="1" customWidth="1"/>
    <col min="2058" max="2058" width="1.5703125" style="1" customWidth="1"/>
    <col min="2059" max="2059" width="13" style="1" customWidth="1"/>
    <col min="2060" max="2060" width="31.7109375" style="1" customWidth="1"/>
    <col min="2061" max="2061" width="12.85546875" style="1" customWidth="1"/>
    <col min="2062" max="2304" width="9.140625" style="1"/>
    <col min="2305" max="2305" width="5.7109375" style="1" customWidth="1"/>
    <col min="2306" max="2306" width="14.85546875" style="1" customWidth="1"/>
    <col min="2307" max="2307" width="6.28515625" style="1" customWidth="1"/>
    <col min="2308" max="2308" width="2" style="1" customWidth="1"/>
    <col min="2309" max="2309" width="7.7109375" style="1" customWidth="1"/>
    <col min="2310" max="2310" width="3" style="1" bestFit="1" customWidth="1"/>
    <col min="2311" max="2311" width="2" style="1" bestFit="1" customWidth="1"/>
    <col min="2312" max="2312" width="6.85546875" style="1" customWidth="1"/>
    <col min="2313" max="2313" width="3.28515625" style="1" customWidth="1"/>
    <col min="2314" max="2314" width="1.5703125" style="1" customWidth="1"/>
    <col min="2315" max="2315" width="13" style="1" customWidth="1"/>
    <col min="2316" max="2316" width="31.7109375" style="1" customWidth="1"/>
    <col min="2317" max="2317" width="12.85546875" style="1" customWidth="1"/>
    <col min="2318" max="2560" width="9.140625" style="1"/>
    <col min="2561" max="2561" width="5.7109375" style="1" customWidth="1"/>
    <col min="2562" max="2562" width="14.85546875" style="1" customWidth="1"/>
    <col min="2563" max="2563" width="6.28515625" style="1" customWidth="1"/>
    <col min="2564" max="2564" width="2" style="1" customWidth="1"/>
    <col min="2565" max="2565" width="7.7109375" style="1" customWidth="1"/>
    <col min="2566" max="2566" width="3" style="1" bestFit="1" customWidth="1"/>
    <col min="2567" max="2567" width="2" style="1" bestFit="1" customWidth="1"/>
    <col min="2568" max="2568" width="6.85546875" style="1" customWidth="1"/>
    <col min="2569" max="2569" width="3.28515625" style="1" customWidth="1"/>
    <col min="2570" max="2570" width="1.5703125" style="1" customWidth="1"/>
    <col min="2571" max="2571" width="13" style="1" customWidth="1"/>
    <col min="2572" max="2572" width="31.7109375" style="1" customWidth="1"/>
    <col min="2573" max="2573" width="12.85546875" style="1" customWidth="1"/>
    <col min="2574" max="2816" width="9.140625" style="1"/>
    <col min="2817" max="2817" width="5.7109375" style="1" customWidth="1"/>
    <col min="2818" max="2818" width="14.85546875" style="1" customWidth="1"/>
    <col min="2819" max="2819" width="6.28515625" style="1" customWidth="1"/>
    <col min="2820" max="2820" width="2" style="1" customWidth="1"/>
    <col min="2821" max="2821" width="7.7109375" style="1" customWidth="1"/>
    <col min="2822" max="2822" width="3" style="1" bestFit="1" customWidth="1"/>
    <col min="2823" max="2823" width="2" style="1" bestFit="1" customWidth="1"/>
    <col min="2824" max="2824" width="6.85546875" style="1" customWidth="1"/>
    <col min="2825" max="2825" width="3.28515625" style="1" customWidth="1"/>
    <col min="2826" max="2826" width="1.5703125" style="1" customWidth="1"/>
    <col min="2827" max="2827" width="13" style="1" customWidth="1"/>
    <col min="2828" max="2828" width="31.7109375" style="1" customWidth="1"/>
    <col min="2829" max="2829" width="12.85546875" style="1" customWidth="1"/>
    <col min="2830" max="3072" width="9.140625" style="1"/>
    <col min="3073" max="3073" width="5.7109375" style="1" customWidth="1"/>
    <col min="3074" max="3074" width="14.85546875" style="1" customWidth="1"/>
    <col min="3075" max="3075" width="6.28515625" style="1" customWidth="1"/>
    <col min="3076" max="3076" width="2" style="1" customWidth="1"/>
    <col min="3077" max="3077" width="7.7109375" style="1" customWidth="1"/>
    <col min="3078" max="3078" width="3" style="1" bestFit="1" customWidth="1"/>
    <col min="3079" max="3079" width="2" style="1" bestFit="1" customWidth="1"/>
    <col min="3080" max="3080" width="6.85546875" style="1" customWidth="1"/>
    <col min="3081" max="3081" width="3.28515625" style="1" customWidth="1"/>
    <col min="3082" max="3082" width="1.5703125" style="1" customWidth="1"/>
    <col min="3083" max="3083" width="13" style="1" customWidth="1"/>
    <col min="3084" max="3084" width="31.7109375" style="1" customWidth="1"/>
    <col min="3085" max="3085" width="12.85546875" style="1" customWidth="1"/>
    <col min="3086" max="3328" width="9.140625" style="1"/>
    <col min="3329" max="3329" width="5.7109375" style="1" customWidth="1"/>
    <col min="3330" max="3330" width="14.85546875" style="1" customWidth="1"/>
    <col min="3331" max="3331" width="6.28515625" style="1" customWidth="1"/>
    <col min="3332" max="3332" width="2" style="1" customWidth="1"/>
    <col min="3333" max="3333" width="7.7109375" style="1" customWidth="1"/>
    <col min="3334" max="3334" width="3" style="1" bestFit="1" customWidth="1"/>
    <col min="3335" max="3335" width="2" style="1" bestFit="1" customWidth="1"/>
    <col min="3336" max="3336" width="6.85546875" style="1" customWidth="1"/>
    <col min="3337" max="3337" width="3.28515625" style="1" customWidth="1"/>
    <col min="3338" max="3338" width="1.5703125" style="1" customWidth="1"/>
    <col min="3339" max="3339" width="13" style="1" customWidth="1"/>
    <col min="3340" max="3340" width="31.7109375" style="1" customWidth="1"/>
    <col min="3341" max="3341" width="12.85546875" style="1" customWidth="1"/>
    <col min="3342" max="3584" width="9.140625" style="1"/>
    <col min="3585" max="3585" width="5.7109375" style="1" customWidth="1"/>
    <col min="3586" max="3586" width="14.85546875" style="1" customWidth="1"/>
    <col min="3587" max="3587" width="6.28515625" style="1" customWidth="1"/>
    <col min="3588" max="3588" width="2" style="1" customWidth="1"/>
    <col min="3589" max="3589" width="7.7109375" style="1" customWidth="1"/>
    <col min="3590" max="3590" width="3" style="1" bestFit="1" customWidth="1"/>
    <col min="3591" max="3591" width="2" style="1" bestFit="1" customWidth="1"/>
    <col min="3592" max="3592" width="6.85546875" style="1" customWidth="1"/>
    <col min="3593" max="3593" width="3.28515625" style="1" customWidth="1"/>
    <col min="3594" max="3594" width="1.5703125" style="1" customWidth="1"/>
    <col min="3595" max="3595" width="13" style="1" customWidth="1"/>
    <col min="3596" max="3596" width="31.7109375" style="1" customWidth="1"/>
    <col min="3597" max="3597" width="12.85546875" style="1" customWidth="1"/>
    <col min="3598" max="3840" width="9.140625" style="1"/>
    <col min="3841" max="3841" width="5.7109375" style="1" customWidth="1"/>
    <col min="3842" max="3842" width="14.85546875" style="1" customWidth="1"/>
    <col min="3843" max="3843" width="6.28515625" style="1" customWidth="1"/>
    <col min="3844" max="3844" width="2" style="1" customWidth="1"/>
    <col min="3845" max="3845" width="7.7109375" style="1" customWidth="1"/>
    <col min="3846" max="3846" width="3" style="1" bestFit="1" customWidth="1"/>
    <col min="3847" max="3847" width="2" style="1" bestFit="1" customWidth="1"/>
    <col min="3848" max="3848" width="6.85546875" style="1" customWidth="1"/>
    <col min="3849" max="3849" width="3.28515625" style="1" customWidth="1"/>
    <col min="3850" max="3850" width="1.5703125" style="1" customWidth="1"/>
    <col min="3851" max="3851" width="13" style="1" customWidth="1"/>
    <col min="3852" max="3852" width="31.7109375" style="1" customWidth="1"/>
    <col min="3853" max="3853" width="12.85546875" style="1" customWidth="1"/>
    <col min="3854" max="4096" width="9.140625" style="1"/>
    <col min="4097" max="4097" width="5.7109375" style="1" customWidth="1"/>
    <col min="4098" max="4098" width="14.85546875" style="1" customWidth="1"/>
    <col min="4099" max="4099" width="6.28515625" style="1" customWidth="1"/>
    <col min="4100" max="4100" width="2" style="1" customWidth="1"/>
    <col min="4101" max="4101" width="7.7109375" style="1" customWidth="1"/>
    <col min="4102" max="4102" width="3" style="1" bestFit="1" customWidth="1"/>
    <col min="4103" max="4103" width="2" style="1" bestFit="1" customWidth="1"/>
    <col min="4104" max="4104" width="6.85546875" style="1" customWidth="1"/>
    <col min="4105" max="4105" width="3.28515625" style="1" customWidth="1"/>
    <col min="4106" max="4106" width="1.5703125" style="1" customWidth="1"/>
    <col min="4107" max="4107" width="13" style="1" customWidth="1"/>
    <col min="4108" max="4108" width="31.7109375" style="1" customWidth="1"/>
    <col min="4109" max="4109" width="12.85546875" style="1" customWidth="1"/>
    <col min="4110" max="4352" width="9.140625" style="1"/>
    <col min="4353" max="4353" width="5.7109375" style="1" customWidth="1"/>
    <col min="4354" max="4354" width="14.85546875" style="1" customWidth="1"/>
    <col min="4355" max="4355" width="6.28515625" style="1" customWidth="1"/>
    <col min="4356" max="4356" width="2" style="1" customWidth="1"/>
    <col min="4357" max="4357" width="7.7109375" style="1" customWidth="1"/>
    <col min="4358" max="4358" width="3" style="1" bestFit="1" customWidth="1"/>
    <col min="4359" max="4359" width="2" style="1" bestFit="1" customWidth="1"/>
    <col min="4360" max="4360" width="6.85546875" style="1" customWidth="1"/>
    <col min="4361" max="4361" width="3.28515625" style="1" customWidth="1"/>
    <col min="4362" max="4362" width="1.5703125" style="1" customWidth="1"/>
    <col min="4363" max="4363" width="13" style="1" customWidth="1"/>
    <col min="4364" max="4364" width="31.7109375" style="1" customWidth="1"/>
    <col min="4365" max="4365" width="12.85546875" style="1" customWidth="1"/>
    <col min="4366" max="4608" width="9.140625" style="1"/>
    <col min="4609" max="4609" width="5.7109375" style="1" customWidth="1"/>
    <col min="4610" max="4610" width="14.85546875" style="1" customWidth="1"/>
    <col min="4611" max="4611" width="6.28515625" style="1" customWidth="1"/>
    <col min="4612" max="4612" width="2" style="1" customWidth="1"/>
    <col min="4613" max="4613" width="7.7109375" style="1" customWidth="1"/>
    <col min="4614" max="4614" width="3" style="1" bestFit="1" customWidth="1"/>
    <col min="4615" max="4615" width="2" style="1" bestFit="1" customWidth="1"/>
    <col min="4616" max="4616" width="6.85546875" style="1" customWidth="1"/>
    <col min="4617" max="4617" width="3.28515625" style="1" customWidth="1"/>
    <col min="4618" max="4618" width="1.5703125" style="1" customWidth="1"/>
    <col min="4619" max="4619" width="13" style="1" customWidth="1"/>
    <col min="4620" max="4620" width="31.7109375" style="1" customWidth="1"/>
    <col min="4621" max="4621" width="12.85546875" style="1" customWidth="1"/>
    <col min="4622" max="4864" width="9.140625" style="1"/>
    <col min="4865" max="4865" width="5.7109375" style="1" customWidth="1"/>
    <col min="4866" max="4866" width="14.85546875" style="1" customWidth="1"/>
    <col min="4867" max="4867" width="6.28515625" style="1" customWidth="1"/>
    <col min="4868" max="4868" width="2" style="1" customWidth="1"/>
    <col min="4869" max="4869" width="7.7109375" style="1" customWidth="1"/>
    <col min="4870" max="4870" width="3" style="1" bestFit="1" customWidth="1"/>
    <col min="4871" max="4871" width="2" style="1" bestFit="1" customWidth="1"/>
    <col min="4872" max="4872" width="6.85546875" style="1" customWidth="1"/>
    <col min="4873" max="4873" width="3.28515625" style="1" customWidth="1"/>
    <col min="4874" max="4874" width="1.5703125" style="1" customWidth="1"/>
    <col min="4875" max="4875" width="13" style="1" customWidth="1"/>
    <col min="4876" max="4876" width="31.7109375" style="1" customWidth="1"/>
    <col min="4877" max="4877" width="12.85546875" style="1" customWidth="1"/>
    <col min="4878" max="5120" width="9.140625" style="1"/>
    <col min="5121" max="5121" width="5.7109375" style="1" customWidth="1"/>
    <col min="5122" max="5122" width="14.85546875" style="1" customWidth="1"/>
    <col min="5123" max="5123" width="6.28515625" style="1" customWidth="1"/>
    <col min="5124" max="5124" width="2" style="1" customWidth="1"/>
    <col min="5125" max="5125" width="7.7109375" style="1" customWidth="1"/>
    <col min="5126" max="5126" width="3" style="1" bestFit="1" customWidth="1"/>
    <col min="5127" max="5127" width="2" style="1" bestFit="1" customWidth="1"/>
    <col min="5128" max="5128" width="6.85546875" style="1" customWidth="1"/>
    <col min="5129" max="5129" width="3.28515625" style="1" customWidth="1"/>
    <col min="5130" max="5130" width="1.5703125" style="1" customWidth="1"/>
    <col min="5131" max="5131" width="13" style="1" customWidth="1"/>
    <col min="5132" max="5132" width="31.7109375" style="1" customWidth="1"/>
    <col min="5133" max="5133" width="12.85546875" style="1" customWidth="1"/>
    <col min="5134" max="5376" width="9.140625" style="1"/>
    <col min="5377" max="5377" width="5.7109375" style="1" customWidth="1"/>
    <col min="5378" max="5378" width="14.85546875" style="1" customWidth="1"/>
    <col min="5379" max="5379" width="6.28515625" style="1" customWidth="1"/>
    <col min="5380" max="5380" width="2" style="1" customWidth="1"/>
    <col min="5381" max="5381" width="7.7109375" style="1" customWidth="1"/>
    <col min="5382" max="5382" width="3" style="1" bestFit="1" customWidth="1"/>
    <col min="5383" max="5383" width="2" style="1" bestFit="1" customWidth="1"/>
    <col min="5384" max="5384" width="6.85546875" style="1" customWidth="1"/>
    <col min="5385" max="5385" width="3.28515625" style="1" customWidth="1"/>
    <col min="5386" max="5386" width="1.5703125" style="1" customWidth="1"/>
    <col min="5387" max="5387" width="13" style="1" customWidth="1"/>
    <col min="5388" max="5388" width="31.7109375" style="1" customWidth="1"/>
    <col min="5389" max="5389" width="12.85546875" style="1" customWidth="1"/>
    <col min="5390" max="5632" width="9.140625" style="1"/>
    <col min="5633" max="5633" width="5.7109375" style="1" customWidth="1"/>
    <col min="5634" max="5634" width="14.85546875" style="1" customWidth="1"/>
    <col min="5635" max="5635" width="6.28515625" style="1" customWidth="1"/>
    <col min="5636" max="5636" width="2" style="1" customWidth="1"/>
    <col min="5637" max="5637" width="7.7109375" style="1" customWidth="1"/>
    <col min="5638" max="5638" width="3" style="1" bestFit="1" customWidth="1"/>
    <col min="5639" max="5639" width="2" style="1" bestFit="1" customWidth="1"/>
    <col min="5640" max="5640" width="6.85546875" style="1" customWidth="1"/>
    <col min="5641" max="5641" width="3.28515625" style="1" customWidth="1"/>
    <col min="5642" max="5642" width="1.5703125" style="1" customWidth="1"/>
    <col min="5643" max="5643" width="13" style="1" customWidth="1"/>
    <col min="5644" max="5644" width="31.7109375" style="1" customWidth="1"/>
    <col min="5645" max="5645" width="12.85546875" style="1" customWidth="1"/>
    <col min="5646" max="5888" width="9.140625" style="1"/>
    <col min="5889" max="5889" width="5.7109375" style="1" customWidth="1"/>
    <col min="5890" max="5890" width="14.85546875" style="1" customWidth="1"/>
    <col min="5891" max="5891" width="6.28515625" style="1" customWidth="1"/>
    <col min="5892" max="5892" width="2" style="1" customWidth="1"/>
    <col min="5893" max="5893" width="7.7109375" style="1" customWidth="1"/>
    <col min="5894" max="5894" width="3" style="1" bestFit="1" customWidth="1"/>
    <col min="5895" max="5895" width="2" style="1" bestFit="1" customWidth="1"/>
    <col min="5896" max="5896" width="6.85546875" style="1" customWidth="1"/>
    <col min="5897" max="5897" width="3.28515625" style="1" customWidth="1"/>
    <col min="5898" max="5898" width="1.5703125" style="1" customWidth="1"/>
    <col min="5899" max="5899" width="13" style="1" customWidth="1"/>
    <col min="5900" max="5900" width="31.7109375" style="1" customWidth="1"/>
    <col min="5901" max="5901" width="12.85546875" style="1" customWidth="1"/>
    <col min="5902" max="6144" width="9.140625" style="1"/>
    <col min="6145" max="6145" width="5.7109375" style="1" customWidth="1"/>
    <col min="6146" max="6146" width="14.85546875" style="1" customWidth="1"/>
    <col min="6147" max="6147" width="6.28515625" style="1" customWidth="1"/>
    <col min="6148" max="6148" width="2" style="1" customWidth="1"/>
    <col min="6149" max="6149" width="7.7109375" style="1" customWidth="1"/>
    <col min="6150" max="6150" width="3" style="1" bestFit="1" customWidth="1"/>
    <col min="6151" max="6151" width="2" style="1" bestFit="1" customWidth="1"/>
    <col min="6152" max="6152" width="6.85546875" style="1" customWidth="1"/>
    <col min="6153" max="6153" width="3.28515625" style="1" customWidth="1"/>
    <col min="6154" max="6154" width="1.5703125" style="1" customWidth="1"/>
    <col min="6155" max="6155" width="13" style="1" customWidth="1"/>
    <col min="6156" max="6156" width="31.7109375" style="1" customWidth="1"/>
    <col min="6157" max="6157" width="12.85546875" style="1" customWidth="1"/>
    <col min="6158" max="6400" width="9.140625" style="1"/>
    <col min="6401" max="6401" width="5.7109375" style="1" customWidth="1"/>
    <col min="6402" max="6402" width="14.85546875" style="1" customWidth="1"/>
    <col min="6403" max="6403" width="6.28515625" style="1" customWidth="1"/>
    <col min="6404" max="6404" width="2" style="1" customWidth="1"/>
    <col min="6405" max="6405" width="7.7109375" style="1" customWidth="1"/>
    <col min="6406" max="6406" width="3" style="1" bestFit="1" customWidth="1"/>
    <col min="6407" max="6407" width="2" style="1" bestFit="1" customWidth="1"/>
    <col min="6408" max="6408" width="6.85546875" style="1" customWidth="1"/>
    <col min="6409" max="6409" width="3.28515625" style="1" customWidth="1"/>
    <col min="6410" max="6410" width="1.5703125" style="1" customWidth="1"/>
    <col min="6411" max="6411" width="13" style="1" customWidth="1"/>
    <col min="6412" max="6412" width="31.7109375" style="1" customWidth="1"/>
    <col min="6413" max="6413" width="12.85546875" style="1" customWidth="1"/>
    <col min="6414" max="6656" width="9.140625" style="1"/>
    <col min="6657" max="6657" width="5.7109375" style="1" customWidth="1"/>
    <col min="6658" max="6658" width="14.85546875" style="1" customWidth="1"/>
    <col min="6659" max="6659" width="6.28515625" style="1" customWidth="1"/>
    <col min="6660" max="6660" width="2" style="1" customWidth="1"/>
    <col min="6661" max="6661" width="7.7109375" style="1" customWidth="1"/>
    <col min="6662" max="6662" width="3" style="1" bestFit="1" customWidth="1"/>
    <col min="6663" max="6663" width="2" style="1" bestFit="1" customWidth="1"/>
    <col min="6664" max="6664" width="6.85546875" style="1" customWidth="1"/>
    <col min="6665" max="6665" width="3.28515625" style="1" customWidth="1"/>
    <col min="6666" max="6666" width="1.5703125" style="1" customWidth="1"/>
    <col min="6667" max="6667" width="13" style="1" customWidth="1"/>
    <col min="6668" max="6668" width="31.7109375" style="1" customWidth="1"/>
    <col min="6669" max="6669" width="12.85546875" style="1" customWidth="1"/>
    <col min="6670" max="6912" width="9.140625" style="1"/>
    <col min="6913" max="6913" width="5.7109375" style="1" customWidth="1"/>
    <col min="6914" max="6914" width="14.85546875" style="1" customWidth="1"/>
    <col min="6915" max="6915" width="6.28515625" style="1" customWidth="1"/>
    <col min="6916" max="6916" width="2" style="1" customWidth="1"/>
    <col min="6917" max="6917" width="7.7109375" style="1" customWidth="1"/>
    <col min="6918" max="6918" width="3" style="1" bestFit="1" customWidth="1"/>
    <col min="6919" max="6919" width="2" style="1" bestFit="1" customWidth="1"/>
    <col min="6920" max="6920" width="6.85546875" style="1" customWidth="1"/>
    <col min="6921" max="6921" width="3.28515625" style="1" customWidth="1"/>
    <col min="6922" max="6922" width="1.5703125" style="1" customWidth="1"/>
    <col min="6923" max="6923" width="13" style="1" customWidth="1"/>
    <col min="6924" max="6924" width="31.7109375" style="1" customWidth="1"/>
    <col min="6925" max="6925" width="12.85546875" style="1" customWidth="1"/>
    <col min="6926" max="7168" width="9.140625" style="1"/>
    <col min="7169" max="7169" width="5.7109375" style="1" customWidth="1"/>
    <col min="7170" max="7170" width="14.85546875" style="1" customWidth="1"/>
    <col min="7171" max="7171" width="6.28515625" style="1" customWidth="1"/>
    <col min="7172" max="7172" width="2" style="1" customWidth="1"/>
    <col min="7173" max="7173" width="7.7109375" style="1" customWidth="1"/>
    <col min="7174" max="7174" width="3" style="1" bestFit="1" customWidth="1"/>
    <col min="7175" max="7175" width="2" style="1" bestFit="1" customWidth="1"/>
    <col min="7176" max="7176" width="6.85546875" style="1" customWidth="1"/>
    <col min="7177" max="7177" width="3.28515625" style="1" customWidth="1"/>
    <col min="7178" max="7178" width="1.5703125" style="1" customWidth="1"/>
    <col min="7179" max="7179" width="13" style="1" customWidth="1"/>
    <col min="7180" max="7180" width="31.7109375" style="1" customWidth="1"/>
    <col min="7181" max="7181" width="12.85546875" style="1" customWidth="1"/>
    <col min="7182" max="7424" width="9.140625" style="1"/>
    <col min="7425" max="7425" width="5.7109375" style="1" customWidth="1"/>
    <col min="7426" max="7426" width="14.85546875" style="1" customWidth="1"/>
    <col min="7427" max="7427" width="6.28515625" style="1" customWidth="1"/>
    <col min="7428" max="7428" width="2" style="1" customWidth="1"/>
    <col min="7429" max="7429" width="7.7109375" style="1" customWidth="1"/>
    <col min="7430" max="7430" width="3" style="1" bestFit="1" customWidth="1"/>
    <col min="7431" max="7431" width="2" style="1" bestFit="1" customWidth="1"/>
    <col min="7432" max="7432" width="6.85546875" style="1" customWidth="1"/>
    <col min="7433" max="7433" width="3.28515625" style="1" customWidth="1"/>
    <col min="7434" max="7434" width="1.5703125" style="1" customWidth="1"/>
    <col min="7435" max="7435" width="13" style="1" customWidth="1"/>
    <col min="7436" max="7436" width="31.7109375" style="1" customWidth="1"/>
    <col min="7437" max="7437" width="12.85546875" style="1" customWidth="1"/>
    <col min="7438" max="7680" width="9.140625" style="1"/>
    <col min="7681" max="7681" width="5.7109375" style="1" customWidth="1"/>
    <col min="7682" max="7682" width="14.85546875" style="1" customWidth="1"/>
    <col min="7683" max="7683" width="6.28515625" style="1" customWidth="1"/>
    <col min="7684" max="7684" width="2" style="1" customWidth="1"/>
    <col min="7685" max="7685" width="7.7109375" style="1" customWidth="1"/>
    <col min="7686" max="7686" width="3" style="1" bestFit="1" customWidth="1"/>
    <col min="7687" max="7687" width="2" style="1" bestFit="1" customWidth="1"/>
    <col min="7688" max="7688" width="6.85546875" style="1" customWidth="1"/>
    <col min="7689" max="7689" width="3.28515625" style="1" customWidth="1"/>
    <col min="7690" max="7690" width="1.5703125" style="1" customWidth="1"/>
    <col min="7691" max="7691" width="13" style="1" customWidth="1"/>
    <col min="7692" max="7692" width="31.7109375" style="1" customWidth="1"/>
    <col min="7693" max="7693" width="12.85546875" style="1" customWidth="1"/>
    <col min="7694" max="7936" width="9.140625" style="1"/>
    <col min="7937" max="7937" width="5.7109375" style="1" customWidth="1"/>
    <col min="7938" max="7938" width="14.85546875" style="1" customWidth="1"/>
    <col min="7939" max="7939" width="6.28515625" style="1" customWidth="1"/>
    <col min="7940" max="7940" width="2" style="1" customWidth="1"/>
    <col min="7941" max="7941" width="7.7109375" style="1" customWidth="1"/>
    <col min="7942" max="7942" width="3" style="1" bestFit="1" customWidth="1"/>
    <col min="7943" max="7943" width="2" style="1" bestFit="1" customWidth="1"/>
    <col min="7944" max="7944" width="6.85546875" style="1" customWidth="1"/>
    <col min="7945" max="7945" width="3.28515625" style="1" customWidth="1"/>
    <col min="7946" max="7946" width="1.5703125" style="1" customWidth="1"/>
    <col min="7947" max="7947" width="13" style="1" customWidth="1"/>
    <col min="7948" max="7948" width="31.7109375" style="1" customWidth="1"/>
    <col min="7949" max="7949" width="12.85546875" style="1" customWidth="1"/>
    <col min="7950" max="8192" width="9.140625" style="1"/>
    <col min="8193" max="8193" width="5.7109375" style="1" customWidth="1"/>
    <col min="8194" max="8194" width="14.85546875" style="1" customWidth="1"/>
    <col min="8195" max="8195" width="6.28515625" style="1" customWidth="1"/>
    <col min="8196" max="8196" width="2" style="1" customWidth="1"/>
    <col min="8197" max="8197" width="7.7109375" style="1" customWidth="1"/>
    <col min="8198" max="8198" width="3" style="1" bestFit="1" customWidth="1"/>
    <col min="8199" max="8199" width="2" style="1" bestFit="1" customWidth="1"/>
    <col min="8200" max="8200" width="6.85546875" style="1" customWidth="1"/>
    <col min="8201" max="8201" width="3.28515625" style="1" customWidth="1"/>
    <col min="8202" max="8202" width="1.5703125" style="1" customWidth="1"/>
    <col min="8203" max="8203" width="13" style="1" customWidth="1"/>
    <col min="8204" max="8204" width="31.7109375" style="1" customWidth="1"/>
    <col min="8205" max="8205" width="12.85546875" style="1" customWidth="1"/>
    <col min="8206" max="8448" width="9.140625" style="1"/>
    <col min="8449" max="8449" width="5.7109375" style="1" customWidth="1"/>
    <col min="8450" max="8450" width="14.85546875" style="1" customWidth="1"/>
    <col min="8451" max="8451" width="6.28515625" style="1" customWidth="1"/>
    <col min="8452" max="8452" width="2" style="1" customWidth="1"/>
    <col min="8453" max="8453" width="7.7109375" style="1" customWidth="1"/>
    <col min="8454" max="8454" width="3" style="1" bestFit="1" customWidth="1"/>
    <col min="8455" max="8455" width="2" style="1" bestFit="1" customWidth="1"/>
    <col min="8456" max="8456" width="6.85546875" style="1" customWidth="1"/>
    <col min="8457" max="8457" width="3.28515625" style="1" customWidth="1"/>
    <col min="8458" max="8458" width="1.5703125" style="1" customWidth="1"/>
    <col min="8459" max="8459" width="13" style="1" customWidth="1"/>
    <col min="8460" max="8460" width="31.7109375" style="1" customWidth="1"/>
    <col min="8461" max="8461" width="12.85546875" style="1" customWidth="1"/>
    <col min="8462" max="8704" width="9.140625" style="1"/>
    <col min="8705" max="8705" width="5.7109375" style="1" customWidth="1"/>
    <col min="8706" max="8706" width="14.85546875" style="1" customWidth="1"/>
    <col min="8707" max="8707" width="6.28515625" style="1" customWidth="1"/>
    <col min="8708" max="8708" width="2" style="1" customWidth="1"/>
    <col min="8709" max="8709" width="7.7109375" style="1" customWidth="1"/>
    <col min="8710" max="8710" width="3" style="1" bestFit="1" customWidth="1"/>
    <col min="8711" max="8711" width="2" style="1" bestFit="1" customWidth="1"/>
    <col min="8712" max="8712" width="6.85546875" style="1" customWidth="1"/>
    <col min="8713" max="8713" width="3.28515625" style="1" customWidth="1"/>
    <col min="8714" max="8714" width="1.5703125" style="1" customWidth="1"/>
    <col min="8715" max="8715" width="13" style="1" customWidth="1"/>
    <col min="8716" max="8716" width="31.7109375" style="1" customWidth="1"/>
    <col min="8717" max="8717" width="12.85546875" style="1" customWidth="1"/>
    <col min="8718" max="8960" width="9.140625" style="1"/>
    <col min="8961" max="8961" width="5.7109375" style="1" customWidth="1"/>
    <col min="8962" max="8962" width="14.85546875" style="1" customWidth="1"/>
    <col min="8963" max="8963" width="6.28515625" style="1" customWidth="1"/>
    <col min="8964" max="8964" width="2" style="1" customWidth="1"/>
    <col min="8965" max="8965" width="7.7109375" style="1" customWidth="1"/>
    <col min="8966" max="8966" width="3" style="1" bestFit="1" customWidth="1"/>
    <col min="8967" max="8967" width="2" style="1" bestFit="1" customWidth="1"/>
    <col min="8968" max="8968" width="6.85546875" style="1" customWidth="1"/>
    <col min="8969" max="8969" width="3.28515625" style="1" customWidth="1"/>
    <col min="8970" max="8970" width="1.5703125" style="1" customWidth="1"/>
    <col min="8971" max="8971" width="13" style="1" customWidth="1"/>
    <col min="8972" max="8972" width="31.7109375" style="1" customWidth="1"/>
    <col min="8973" max="8973" width="12.85546875" style="1" customWidth="1"/>
    <col min="8974" max="9216" width="9.140625" style="1"/>
    <col min="9217" max="9217" width="5.7109375" style="1" customWidth="1"/>
    <col min="9218" max="9218" width="14.85546875" style="1" customWidth="1"/>
    <col min="9219" max="9219" width="6.28515625" style="1" customWidth="1"/>
    <col min="9220" max="9220" width="2" style="1" customWidth="1"/>
    <col min="9221" max="9221" width="7.7109375" style="1" customWidth="1"/>
    <col min="9222" max="9222" width="3" style="1" bestFit="1" customWidth="1"/>
    <col min="9223" max="9223" width="2" style="1" bestFit="1" customWidth="1"/>
    <col min="9224" max="9224" width="6.85546875" style="1" customWidth="1"/>
    <col min="9225" max="9225" width="3.28515625" style="1" customWidth="1"/>
    <col min="9226" max="9226" width="1.5703125" style="1" customWidth="1"/>
    <col min="9227" max="9227" width="13" style="1" customWidth="1"/>
    <col min="9228" max="9228" width="31.7109375" style="1" customWidth="1"/>
    <col min="9229" max="9229" width="12.85546875" style="1" customWidth="1"/>
    <col min="9230" max="9472" width="9.140625" style="1"/>
    <col min="9473" max="9473" width="5.7109375" style="1" customWidth="1"/>
    <col min="9474" max="9474" width="14.85546875" style="1" customWidth="1"/>
    <col min="9475" max="9475" width="6.28515625" style="1" customWidth="1"/>
    <col min="9476" max="9476" width="2" style="1" customWidth="1"/>
    <col min="9477" max="9477" width="7.7109375" style="1" customWidth="1"/>
    <col min="9478" max="9478" width="3" style="1" bestFit="1" customWidth="1"/>
    <col min="9479" max="9479" width="2" style="1" bestFit="1" customWidth="1"/>
    <col min="9480" max="9480" width="6.85546875" style="1" customWidth="1"/>
    <col min="9481" max="9481" width="3.28515625" style="1" customWidth="1"/>
    <col min="9482" max="9482" width="1.5703125" style="1" customWidth="1"/>
    <col min="9483" max="9483" width="13" style="1" customWidth="1"/>
    <col min="9484" max="9484" width="31.7109375" style="1" customWidth="1"/>
    <col min="9485" max="9485" width="12.85546875" style="1" customWidth="1"/>
    <col min="9486" max="9728" width="9.140625" style="1"/>
    <col min="9729" max="9729" width="5.7109375" style="1" customWidth="1"/>
    <col min="9730" max="9730" width="14.85546875" style="1" customWidth="1"/>
    <col min="9731" max="9731" width="6.28515625" style="1" customWidth="1"/>
    <col min="9732" max="9732" width="2" style="1" customWidth="1"/>
    <col min="9733" max="9733" width="7.7109375" style="1" customWidth="1"/>
    <col min="9734" max="9734" width="3" style="1" bestFit="1" customWidth="1"/>
    <col min="9735" max="9735" width="2" style="1" bestFit="1" customWidth="1"/>
    <col min="9736" max="9736" width="6.85546875" style="1" customWidth="1"/>
    <col min="9737" max="9737" width="3.28515625" style="1" customWidth="1"/>
    <col min="9738" max="9738" width="1.5703125" style="1" customWidth="1"/>
    <col min="9739" max="9739" width="13" style="1" customWidth="1"/>
    <col min="9740" max="9740" width="31.7109375" style="1" customWidth="1"/>
    <col min="9741" max="9741" width="12.85546875" style="1" customWidth="1"/>
    <col min="9742" max="9984" width="9.140625" style="1"/>
    <col min="9985" max="9985" width="5.7109375" style="1" customWidth="1"/>
    <col min="9986" max="9986" width="14.85546875" style="1" customWidth="1"/>
    <col min="9987" max="9987" width="6.28515625" style="1" customWidth="1"/>
    <col min="9988" max="9988" width="2" style="1" customWidth="1"/>
    <col min="9989" max="9989" width="7.7109375" style="1" customWidth="1"/>
    <col min="9990" max="9990" width="3" style="1" bestFit="1" customWidth="1"/>
    <col min="9991" max="9991" width="2" style="1" bestFit="1" customWidth="1"/>
    <col min="9992" max="9992" width="6.85546875" style="1" customWidth="1"/>
    <col min="9993" max="9993" width="3.28515625" style="1" customWidth="1"/>
    <col min="9994" max="9994" width="1.5703125" style="1" customWidth="1"/>
    <col min="9995" max="9995" width="13" style="1" customWidth="1"/>
    <col min="9996" max="9996" width="31.7109375" style="1" customWidth="1"/>
    <col min="9997" max="9997" width="12.85546875" style="1" customWidth="1"/>
    <col min="9998" max="10240" width="9.140625" style="1"/>
    <col min="10241" max="10241" width="5.7109375" style="1" customWidth="1"/>
    <col min="10242" max="10242" width="14.85546875" style="1" customWidth="1"/>
    <col min="10243" max="10243" width="6.28515625" style="1" customWidth="1"/>
    <col min="10244" max="10244" width="2" style="1" customWidth="1"/>
    <col min="10245" max="10245" width="7.7109375" style="1" customWidth="1"/>
    <col min="10246" max="10246" width="3" style="1" bestFit="1" customWidth="1"/>
    <col min="10247" max="10247" width="2" style="1" bestFit="1" customWidth="1"/>
    <col min="10248" max="10248" width="6.85546875" style="1" customWidth="1"/>
    <col min="10249" max="10249" width="3.28515625" style="1" customWidth="1"/>
    <col min="10250" max="10250" width="1.5703125" style="1" customWidth="1"/>
    <col min="10251" max="10251" width="13" style="1" customWidth="1"/>
    <col min="10252" max="10252" width="31.7109375" style="1" customWidth="1"/>
    <col min="10253" max="10253" width="12.85546875" style="1" customWidth="1"/>
    <col min="10254" max="10496" width="9.140625" style="1"/>
    <col min="10497" max="10497" width="5.7109375" style="1" customWidth="1"/>
    <col min="10498" max="10498" width="14.85546875" style="1" customWidth="1"/>
    <col min="10499" max="10499" width="6.28515625" style="1" customWidth="1"/>
    <col min="10500" max="10500" width="2" style="1" customWidth="1"/>
    <col min="10501" max="10501" width="7.7109375" style="1" customWidth="1"/>
    <col min="10502" max="10502" width="3" style="1" bestFit="1" customWidth="1"/>
    <col min="10503" max="10503" width="2" style="1" bestFit="1" customWidth="1"/>
    <col min="10504" max="10504" width="6.85546875" style="1" customWidth="1"/>
    <col min="10505" max="10505" width="3.28515625" style="1" customWidth="1"/>
    <col min="10506" max="10506" width="1.5703125" style="1" customWidth="1"/>
    <col min="10507" max="10507" width="13" style="1" customWidth="1"/>
    <col min="10508" max="10508" width="31.7109375" style="1" customWidth="1"/>
    <col min="10509" max="10509" width="12.85546875" style="1" customWidth="1"/>
    <col min="10510" max="10752" width="9.140625" style="1"/>
    <col min="10753" max="10753" width="5.7109375" style="1" customWidth="1"/>
    <col min="10754" max="10754" width="14.85546875" style="1" customWidth="1"/>
    <col min="10755" max="10755" width="6.28515625" style="1" customWidth="1"/>
    <col min="10756" max="10756" width="2" style="1" customWidth="1"/>
    <col min="10757" max="10757" width="7.7109375" style="1" customWidth="1"/>
    <col min="10758" max="10758" width="3" style="1" bestFit="1" customWidth="1"/>
    <col min="10759" max="10759" width="2" style="1" bestFit="1" customWidth="1"/>
    <col min="10760" max="10760" width="6.85546875" style="1" customWidth="1"/>
    <col min="10761" max="10761" width="3.28515625" style="1" customWidth="1"/>
    <col min="10762" max="10762" width="1.5703125" style="1" customWidth="1"/>
    <col min="10763" max="10763" width="13" style="1" customWidth="1"/>
    <col min="10764" max="10764" width="31.7109375" style="1" customWidth="1"/>
    <col min="10765" max="10765" width="12.85546875" style="1" customWidth="1"/>
    <col min="10766" max="11008" width="9.140625" style="1"/>
    <col min="11009" max="11009" width="5.7109375" style="1" customWidth="1"/>
    <col min="11010" max="11010" width="14.85546875" style="1" customWidth="1"/>
    <col min="11011" max="11011" width="6.28515625" style="1" customWidth="1"/>
    <col min="11012" max="11012" width="2" style="1" customWidth="1"/>
    <col min="11013" max="11013" width="7.7109375" style="1" customWidth="1"/>
    <col min="11014" max="11014" width="3" style="1" bestFit="1" customWidth="1"/>
    <col min="11015" max="11015" width="2" style="1" bestFit="1" customWidth="1"/>
    <col min="11016" max="11016" width="6.85546875" style="1" customWidth="1"/>
    <col min="11017" max="11017" width="3.28515625" style="1" customWidth="1"/>
    <col min="11018" max="11018" width="1.5703125" style="1" customWidth="1"/>
    <col min="11019" max="11019" width="13" style="1" customWidth="1"/>
    <col min="11020" max="11020" width="31.7109375" style="1" customWidth="1"/>
    <col min="11021" max="11021" width="12.85546875" style="1" customWidth="1"/>
    <col min="11022" max="11264" width="9.140625" style="1"/>
    <col min="11265" max="11265" width="5.7109375" style="1" customWidth="1"/>
    <col min="11266" max="11266" width="14.85546875" style="1" customWidth="1"/>
    <col min="11267" max="11267" width="6.28515625" style="1" customWidth="1"/>
    <col min="11268" max="11268" width="2" style="1" customWidth="1"/>
    <col min="11269" max="11269" width="7.7109375" style="1" customWidth="1"/>
    <col min="11270" max="11270" width="3" style="1" bestFit="1" customWidth="1"/>
    <col min="11271" max="11271" width="2" style="1" bestFit="1" customWidth="1"/>
    <col min="11272" max="11272" width="6.85546875" style="1" customWidth="1"/>
    <col min="11273" max="11273" width="3.28515625" style="1" customWidth="1"/>
    <col min="11274" max="11274" width="1.5703125" style="1" customWidth="1"/>
    <col min="11275" max="11275" width="13" style="1" customWidth="1"/>
    <col min="11276" max="11276" width="31.7109375" style="1" customWidth="1"/>
    <col min="11277" max="11277" width="12.85546875" style="1" customWidth="1"/>
    <col min="11278" max="11520" width="9.140625" style="1"/>
    <col min="11521" max="11521" width="5.7109375" style="1" customWidth="1"/>
    <col min="11522" max="11522" width="14.85546875" style="1" customWidth="1"/>
    <col min="11523" max="11523" width="6.28515625" style="1" customWidth="1"/>
    <col min="11524" max="11524" width="2" style="1" customWidth="1"/>
    <col min="11525" max="11525" width="7.7109375" style="1" customWidth="1"/>
    <col min="11526" max="11526" width="3" style="1" bestFit="1" customWidth="1"/>
    <col min="11527" max="11527" width="2" style="1" bestFit="1" customWidth="1"/>
    <col min="11528" max="11528" width="6.85546875" style="1" customWidth="1"/>
    <col min="11529" max="11529" width="3.28515625" style="1" customWidth="1"/>
    <col min="11530" max="11530" width="1.5703125" style="1" customWidth="1"/>
    <col min="11531" max="11531" width="13" style="1" customWidth="1"/>
    <col min="11532" max="11532" width="31.7109375" style="1" customWidth="1"/>
    <col min="11533" max="11533" width="12.85546875" style="1" customWidth="1"/>
    <col min="11534" max="11776" width="9.140625" style="1"/>
    <col min="11777" max="11777" width="5.7109375" style="1" customWidth="1"/>
    <col min="11778" max="11778" width="14.85546875" style="1" customWidth="1"/>
    <col min="11779" max="11779" width="6.28515625" style="1" customWidth="1"/>
    <col min="11780" max="11780" width="2" style="1" customWidth="1"/>
    <col min="11781" max="11781" width="7.7109375" style="1" customWidth="1"/>
    <col min="11782" max="11782" width="3" style="1" bestFit="1" customWidth="1"/>
    <col min="11783" max="11783" width="2" style="1" bestFit="1" customWidth="1"/>
    <col min="11784" max="11784" width="6.85546875" style="1" customWidth="1"/>
    <col min="11785" max="11785" width="3.28515625" style="1" customWidth="1"/>
    <col min="11786" max="11786" width="1.5703125" style="1" customWidth="1"/>
    <col min="11787" max="11787" width="13" style="1" customWidth="1"/>
    <col min="11788" max="11788" width="31.7109375" style="1" customWidth="1"/>
    <col min="11789" max="11789" width="12.85546875" style="1" customWidth="1"/>
    <col min="11790" max="12032" width="9.140625" style="1"/>
    <col min="12033" max="12033" width="5.7109375" style="1" customWidth="1"/>
    <col min="12034" max="12034" width="14.85546875" style="1" customWidth="1"/>
    <col min="12035" max="12035" width="6.28515625" style="1" customWidth="1"/>
    <col min="12036" max="12036" width="2" style="1" customWidth="1"/>
    <col min="12037" max="12037" width="7.7109375" style="1" customWidth="1"/>
    <col min="12038" max="12038" width="3" style="1" bestFit="1" customWidth="1"/>
    <col min="12039" max="12039" width="2" style="1" bestFit="1" customWidth="1"/>
    <col min="12040" max="12040" width="6.85546875" style="1" customWidth="1"/>
    <col min="12041" max="12041" width="3.28515625" style="1" customWidth="1"/>
    <col min="12042" max="12042" width="1.5703125" style="1" customWidth="1"/>
    <col min="12043" max="12043" width="13" style="1" customWidth="1"/>
    <col min="12044" max="12044" width="31.7109375" style="1" customWidth="1"/>
    <col min="12045" max="12045" width="12.85546875" style="1" customWidth="1"/>
    <col min="12046" max="12288" width="9.140625" style="1"/>
    <col min="12289" max="12289" width="5.7109375" style="1" customWidth="1"/>
    <col min="12290" max="12290" width="14.85546875" style="1" customWidth="1"/>
    <col min="12291" max="12291" width="6.28515625" style="1" customWidth="1"/>
    <col min="12292" max="12292" width="2" style="1" customWidth="1"/>
    <col min="12293" max="12293" width="7.7109375" style="1" customWidth="1"/>
    <col min="12294" max="12294" width="3" style="1" bestFit="1" customWidth="1"/>
    <col min="12295" max="12295" width="2" style="1" bestFit="1" customWidth="1"/>
    <col min="12296" max="12296" width="6.85546875" style="1" customWidth="1"/>
    <col min="12297" max="12297" width="3.28515625" style="1" customWidth="1"/>
    <col min="12298" max="12298" width="1.5703125" style="1" customWidth="1"/>
    <col min="12299" max="12299" width="13" style="1" customWidth="1"/>
    <col min="12300" max="12300" width="31.7109375" style="1" customWidth="1"/>
    <col min="12301" max="12301" width="12.85546875" style="1" customWidth="1"/>
    <col min="12302" max="12544" width="9.140625" style="1"/>
    <col min="12545" max="12545" width="5.7109375" style="1" customWidth="1"/>
    <col min="12546" max="12546" width="14.85546875" style="1" customWidth="1"/>
    <col min="12547" max="12547" width="6.28515625" style="1" customWidth="1"/>
    <col min="12548" max="12548" width="2" style="1" customWidth="1"/>
    <col min="12549" max="12549" width="7.7109375" style="1" customWidth="1"/>
    <col min="12550" max="12550" width="3" style="1" bestFit="1" customWidth="1"/>
    <col min="12551" max="12551" width="2" style="1" bestFit="1" customWidth="1"/>
    <col min="12552" max="12552" width="6.85546875" style="1" customWidth="1"/>
    <col min="12553" max="12553" width="3.28515625" style="1" customWidth="1"/>
    <col min="12554" max="12554" width="1.5703125" style="1" customWidth="1"/>
    <col min="12555" max="12555" width="13" style="1" customWidth="1"/>
    <col min="12556" max="12556" width="31.7109375" style="1" customWidth="1"/>
    <col min="12557" max="12557" width="12.85546875" style="1" customWidth="1"/>
    <col min="12558" max="12800" width="9.140625" style="1"/>
    <col min="12801" max="12801" width="5.7109375" style="1" customWidth="1"/>
    <col min="12802" max="12802" width="14.85546875" style="1" customWidth="1"/>
    <col min="12803" max="12803" width="6.28515625" style="1" customWidth="1"/>
    <col min="12804" max="12804" width="2" style="1" customWidth="1"/>
    <col min="12805" max="12805" width="7.7109375" style="1" customWidth="1"/>
    <col min="12806" max="12806" width="3" style="1" bestFit="1" customWidth="1"/>
    <col min="12807" max="12807" width="2" style="1" bestFit="1" customWidth="1"/>
    <col min="12808" max="12808" width="6.85546875" style="1" customWidth="1"/>
    <col min="12809" max="12809" width="3.28515625" style="1" customWidth="1"/>
    <col min="12810" max="12810" width="1.5703125" style="1" customWidth="1"/>
    <col min="12811" max="12811" width="13" style="1" customWidth="1"/>
    <col min="12812" max="12812" width="31.7109375" style="1" customWidth="1"/>
    <col min="12813" max="12813" width="12.85546875" style="1" customWidth="1"/>
    <col min="12814" max="13056" width="9.140625" style="1"/>
    <col min="13057" max="13057" width="5.7109375" style="1" customWidth="1"/>
    <col min="13058" max="13058" width="14.85546875" style="1" customWidth="1"/>
    <col min="13059" max="13059" width="6.28515625" style="1" customWidth="1"/>
    <col min="13060" max="13060" width="2" style="1" customWidth="1"/>
    <col min="13061" max="13061" width="7.7109375" style="1" customWidth="1"/>
    <col min="13062" max="13062" width="3" style="1" bestFit="1" customWidth="1"/>
    <col min="13063" max="13063" width="2" style="1" bestFit="1" customWidth="1"/>
    <col min="13064" max="13064" width="6.85546875" style="1" customWidth="1"/>
    <col min="13065" max="13065" width="3.28515625" style="1" customWidth="1"/>
    <col min="13066" max="13066" width="1.5703125" style="1" customWidth="1"/>
    <col min="13067" max="13067" width="13" style="1" customWidth="1"/>
    <col min="13068" max="13068" width="31.7109375" style="1" customWidth="1"/>
    <col min="13069" max="13069" width="12.85546875" style="1" customWidth="1"/>
    <col min="13070" max="13312" width="9.140625" style="1"/>
    <col min="13313" max="13313" width="5.7109375" style="1" customWidth="1"/>
    <col min="13314" max="13314" width="14.85546875" style="1" customWidth="1"/>
    <col min="13315" max="13315" width="6.28515625" style="1" customWidth="1"/>
    <col min="13316" max="13316" width="2" style="1" customWidth="1"/>
    <col min="13317" max="13317" width="7.7109375" style="1" customWidth="1"/>
    <col min="13318" max="13318" width="3" style="1" bestFit="1" customWidth="1"/>
    <col min="13319" max="13319" width="2" style="1" bestFit="1" customWidth="1"/>
    <col min="13320" max="13320" width="6.85546875" style="1" customWidth="1"/>
    <col min="13321" max="13321" width="3.28515625" style="1" customWidth="1"/>
    <col min="13322" max="13322" width="1.5703125" style="1" customWidth="1"/>
    <col min="13323" max="13323" width="13" style="1" customWidth="1"/>
    <col min="13324" max="13324" width="31.7109375" style="1" customWidth="1"/>
    <col min="13325" max="13325" width="12.85546875" style="1" customWidth="1"/>
    <col min="13326" max="13568" width="9.140625" style="1"/>
    <col min="13569" max="13569" width="5.7109375" style="1" customWidth="1"/>
    <col min="13570" max="13570" width="14.85546875" style="1" customWidth="1"/>
    <col min="13571" max="13571" width="6.28515625" style="1" customWidth="1"/>
    <col min="13572" max="13572" width="2" style="1" customWidth="1"/>
    <col min="13573" max="13573" width="7.7109375" style="1" customWidth="1"/>
    <col min="13574" max="13574" width="3" style="1" bestFit="1" customWidth="1"/>
    <col min="13575" max="13575" width="2" style="1" bestFit="1" customWidth="1"/>
    <col min="13576" max="13576" width="6.85546875" style="1" customWidth="1"/>
    <col min="13577" max="13577" width="3.28515625" style="1" customWidth="1"/>
    <col min="13578" max="13578" width="1.5703125" style="1" customWidth="1"/>
    <col min="13579" max="13579" width="13" style="1" customWidth="1"/>
    <col min="13580" max="13580" width="31.7109375" style="1" customWidth="1"/>
    <col min="13581" max="13581" width="12.85546875" style="1" customWidth="1"/>
    <col min="13582" max="13824" width="9.140625" style="1"/>
    <col min="13825" max="13825" width="5.7109375" style="1" customWidth="1"/>
    <col min="13826" max="13826" width="14.85546875" style="1" customWidth="1"/>
    <col min="13827" max="13827" width="6.28515625" style="1" customWidth="1"/>
    <col min="13828" max="13828" width="2" style="1" customWidth="1"/>
    <col min="13829" max="13829" width="7.7109375" style="1" customWidth="1"/>
    <col min="13830" max="13830" width="3" style="1" bestFit="1" customWidth="1"/>
    <col min="13831" max="13831" width="2" style="1" bestFit="1" customWidth="1"/>
    <col min="13832" max="13832" width="6.85546875" style="1" customWidth="1"/>
    <col min="13833" max="13833" width="3.28515625" style="1" customWidth="1"/>
    <col min="13834" max="13834" width="1.5703125" style="1" customWidth="1"/>
    <col min="13835" max="13835" width="13" style="1" customWidth="1"/>
    <col min="13836" max="13836" width="31.7109375" style="1" customWidth="1"/>
    <col min="13837" max="13837" width="12.85546875" style="1" customWidth="1"/>
    <col min="13838" max="14080" width="9.140625" style="1"/>
    <col min="14081" max="14081" width="5.7109375" style="1" customWidth="1"/>
    <col min="14082" max="14082" width="14.85546875" style="1" customWidth="1"/>
    <col min="14083" max="14083" width="6.28515625" style="1" customWidth="1"/>
    <col min="14084" max="14084" width="2" style="1" customWidth="1"/>
    <col min="14085" max="14085" width="7.7109375" style="1" customWidth="1"/>
    <col min="14086" max="14086" width="3" style="1" bestFit="1" customWidth="1"/>
    <col min="14087" max="14087" width="2" style="1" bestFit="1" customWidth="1"/>
    <col min="14088" max="14088" width="6.85546875" style="1" customWidth="1"/>
    <col min="14089" max="14089" width="3.28515625" style="1" customWidth="1"/>
    <col min="14090" max="14090" width="1.5703125" style="1" customWidth="1"/>
    <col min="14091" max="14091" width="13" style="1" customWidth="1"/>
    <col min="14092" max="14092" width="31.7109375" style="1" customWidth="1"/>
    <col min="14093" max="14093" width="12.85546875" style="1" customWidth="1"/>
    <col min="14094" max="14336" width="9.140625" style="1"/>
    <col min="14337" max="14337" width="5.7109375" style="1" customWidth="1"/>
    <col min="14338" max="14338" width="14.85546875" style="1" customWidth="1"/>
    <col min="14339" max="14339" width="6.28515625" style="1" customWidth="1"/>
    <col min="14340" max="14340" width="2" style="1" customWidth="1"/>
    <col min="14341" max="14341" width="7.7109375" style="1" customWidth="1"/>
    <col min="14342" max="14342" width="3" style="1" bestFit="1" customWidth="1"/>
    <col min="14343" max="14343" width="2" style="1" bestFit="1" customWidth="1"/>
    <col min="14344" max="14344" width="6.85546875" style="1" customWidth="1"/>
    <col min="14345" max="14345" width="3.28515625" style="1" customWidth="1"/>
    <col min="14346" max="14346" width="1.5703125" style="1" customWidth="1"/>
    <col min="14347" max="14347" width="13" style="1" customWidth="1"/>
    <col min="14348" max="14348" width="31.7109375" style="1" customWidth="1"/>
    <col min="14349" max="14349" width="12.85546875" style="1" customWidth="1"/>
    <col min="14350" max="14592" width="9.140625" style="1"/>
    <col min="14593" max="14593" width="5.7109375" style="1" customWidth="1"/>
    <col min="14594" max="14594" width="14.85546875" style="1" customWidth="1"/>
    <col min="14595" max="14595" width="6.28515625" style="1" customWidth="1"/>
    <col min="14596" max="14596" width="2" style="1" customWidth="1"/>
    <col min="14597" max="14597" width="7.7109375" style="1" customWidth="1"/>
    <col min="14598" max="14598" width="3" style="1" bestFit="1" customWidth="1"/>
    <col min="14599" max="14599" width="2" style="1" bestFit="1" customWidth="1"/>
    <col min="14600" max="14600" width="6.85546875" style="1" customWidth="1"/>
    <col min="14601" max="14601" width="3.28515625" style="1" customWidth="1"/>
    <col min="14602" max="14602" width="1.5703125" style="1" customWidth="1"/>
    <col min="14603" max="14603" width="13" style="1" customWidth="1"/>
    <col min="14604" max="14604" width="31.7109375" style="1" customWidth="1"/>
    <col min="14605" max="14605" width="12.85546875" style="1" customWidth="1"/>
    <col min="14606" max="14848" width="9.140625" style="1"/>
    <col min="14849" max="14849" width="5.7109375" style="1" customWidth="1"/>
    <col min="14850" max="14850" width="14.85546875" style="1" customWidth="1"/>
    <col min="14851" max="14851" width="6.28515625" style="1" customWidth="1"/>
    <col min="14852" max="14852" width="2" style="1" customWidth="1"/>
    <col min="14853" max="14853" width="7.7109375" style="1" customWidth="1"/>
    <col min="14854" max="14854" width="3" style="1" bestFit="1" customWidth="1"/>
    <col min="14855" max="14855" width="2" style="1" bestFit="1" customWidth="1"/>
    <col min="14856" max="14856" width="6.85546875" style="1" customWidth="1"/>
    <col min="14857" max="14857" width="3.28515625" style="1" customWidth="1"/>
    <col min="14858" max="14858" width="1.5703125" style="1" customWidth="1"/>
    <col min="14859" max="14859" width="13" style="1" customWidth="1"/>
    <col min="14860" max="14860" width="31.7109375" style="1" customWidth="1"/>
    <col min="14861" max="14861" width="12.85546875" style="1" customWidth="1"/>
    <col min="14862" max="15104" width="9.140625" style="1"/>
    <col min="15105" max="15105" width="5.7109375" style="1" customWidth="1"/>
    <col min="15106" max="15106" width="14.85546875" style="1" customWidth="1"/>
    <col min="15107" max="15107" width="6.28515625" style="1" customWidth="1"/>
    <col min="15108" max="15108" width="2" style="1" customWidth="1"/>
    <col min="15109" max="15109" width="7.7109375" style="1" customWidth="1"/>
    <col min="15110" max="15110" width="3" style="1" bestFit="1" customWidth="1"/>
    <col min="15111" max="15111" width="2" style="1" bestFit="1" customWidth="1"/>
    <col min="15112" max="15112" width="6.85546875" style="1" customWidth="1"/>
    <col min="15113" max="15113" width="3.28515625" style="1" customWidth="1"/>
    <col min="15114" max="15114" width="1.5703125" style="1" customWidth="1"/>
    <col min="15115" max="15115" width="13" style="1" customWidth="1"/>
    <col min="15116" max="15116" width="31.7109375" style="1" customWidth="1"/>
    <col min="15117" max="15117" width="12.85546875" style="1" customWidth="1"/>
    <col min="15118" max="15360" width="9.140625" style="1"/>
    <col min="15361" max="15361" width="5.7109375" style="1" customWidth="1"/>
    <col min="15362" max="15362" width="14.85546875" style="1" customWidth="1"/>
    <col min="15363" max="15363" width="6.28515625" style="1" customWidth="1"/>
    <col min="15364" max="15364" width="2" style="1" customWidth="1"/>
    <col min="15365" max="15365" width="7.7109375" style="1" customWidth="1"/>
    <col min="15366" max="15366" width="3" style="1" bestFit="1" customWidth="1"/>
    <col min="15367" max="15367" width="2" style="1" bestFit="1" customWidth="1"/>
    <col min="15368" max="15368" width="6.85546875" style="1" customWidth="1"/>
    <col min="15369" max="15369" width="3.28515625" style="1" customWidth="1"/>
    <col min="15370" max="15370" width="1.5703125" style="1" customWidth="1"/>
    <col min="15371" max="15371" width="13" style="1" customWidth="1"/>
    <col min="15372" max="15372" width="31.7109375" style="1" customWidth="1"/>
    <col min="15373" max="15373" width="12.85546875" style="1" customWidth="1"/>
    <col min="15374" max="15616" width="9.140625" style="1"/>
    <col min="15617" max="15617" width="5.7109375" style="1" customWidth="1"/>
    <col min="15618" max="15618" width="14.85546875" style="1" customWidth="1"/>
    <col min="15619" max="15619" width="6.28515625" style="1" customWidth="1"/>
    <col min="15620" max="15620" width="2" style="1" customWidth="1"/>
    <col min="15621" max="15621" width="7.7109375" style="1" customWidth="1"/>
    <col min="15622" max="15622" width="3" style="1" bestFit="1" customWidth="1"/>
    <col min="15623" max="15623" width="2" style="1" bestFit="1" customWidth="1"/>
    <col min="15624" max="15624" width="6.85546875" style="1" customWidth="1"/>
    <col min="15625" max="15625" width="3.28515625" style="1" customWidth="1"/>
    <col min="15626" max="15626" width="1.5703125" style="1" customWidth="1"/>
    <col min="15627" max="15627" width="13" style="1" customWidth="1"/>
    <col min="15628" max="15628" width="31.7109375" style="1" customWidth="1"/>
    <col min="15629" max="15629" width="12.85546875" style="1" customWidth="1"/>
    <col min="15630" max="15872" width="9.140625" style="1"/>
    <col min="15873" max="15873" width="5.7109375" style="1" customWidth="1"/>
    <col min="15874" max="15874" width="14.85546875" style="1" customWidth="1"/>
    <col min="15875" max="15875" width="6.28515625" style="1" customWidth="1"/>
    <col min="15876" max="15876" width="2" style="1" customWidth="1"/>
    <col min="15877" max="15877" width="7.7109375" style="1" customWidth="1"/>
    <col min="15878" max="15878" width="3" style="1" bestFit="1" customWidth="1"/>
    <col min="15879" max="15879" width="2" style="1" bestFit="1" customWidth="1"/>
    <col min="15880" max="15880" width="6.85546875" style="1" customWidth="1"/>
    <col min="15881" max="15881" width="3.28515625" style="1" customWidth="1"/>
    <col min="15882" max="15882" width="1.5703125" style="1" customWidth="1"/>
    <col min="15883" max="15883" width="13" style="1" customWidth="1"/>
    <col min="15884" max="15884" width="31.7109375" style="1" customWidth="1"/>
    <col min="15885" max="15885" width="12.85546875" style="1" customWidth="1"/>
    <col min="15886" max="16128" width="9.140625" style="1"/>
    <col min="16129" max="16129" width="5.7109375" style="1" customWidth="1"/>
    <col min="16130" max="16130" width="14.85546875" style="1" customWidth="1"/>
    <col min="16131" max="16131" width="6.28515625" style="1" customWidth="1"/>
    <col min="16132" max="16132" width="2" style="1" customWidth="1"/>
    <col min="16133" max="16133" width="7.7109375" style="1" customWidth="1"/>
    <col min="16134" max="16134" width="3" style="1" bestFit="1" customWidth="1"/>
    <col min="16135" max="16135" width="2" style="1" bestFit="1" customWidth="1"/>
    <col min="16136" max="16136" width="6.85546875" style="1" customWidth="1"/>
    <col min="16137" max="16137" width="3.28515625" style="1" customWidth="1"/>
    <col min="16138" max="16138" width="1.5703125" style="1" customWidth="1"/>
    <col min="16139" max="16139" width="13" style="1" customWidth="1"/>
    <col min="16140" max="16140" width="31.7109375" style="1" customWidth="1"/>
    <col min="16141" max="16141" width="12.85546875" style="1" customWidth="1"/>
    <col min="16142" max="16384" width="9.140625" style="1"/>
  </cols>
  <sheetData>
    <row r="1" spans="1:13" customFormat="1" ht="15" x14ac:dyDescent="0.25">
      <c r="A1" s="100" t="str">
        <f>CONCATENATE('30-65X4 İŞLETME'!A1:L1)</f>
        <v/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"/>
    </row>
    <row r="2" spans="1:13" customFormat="1" ht="15" x14ac:dyDescent="0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"/>
    </row>
    <row r="3" spans="1:13" customFormat="1" ht="15" x14ac:dyDescent="0.25">
      <c r="A3" s="100" t="str">
        <f>CONCATENATE('30-65X4 İŞLETME'!A3:L3)</f>
        <v>ORTAKLARIN MÜLKİYETİNDE 120 BAŞLIK (30 AİLE X 4 BAŞ/AİLE) SÜT SIĞIRCILIĞI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"/>
    </row>
    <row r="4" spans="1:13" ht="15" x14ac:dyDescent="0.25">
      <c r="A4" s="100" t="s">
        <v>177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customFormat="1" ht="15" x14ac:dyDescent="0.25">
      <c r="A5" s="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1"/>
    </row>
    <row r="6" spans="1:13" x14ac:dyDescent="0.2">
      <c r="A6" s="4" t="s">
        <v>2</v>
      </c>
      <c r="L6" s="28">
        <f>SUM(K7:K10)</f>
        <v>23912.5</v>
      </c>
    </row>
    <row r="7" spans="1:13" x14ac:dyDescent="0.2">
      <c r="K7" s="1">
        <f>E9*B9</f>
        <v>2537.5</v>
      </c>
      <c r="L7" s="28"/>
    </row>
    <row r="8" spans="1:13" x14ac:dyDescent="0.2">
      <c r="A8" s="1" t="s">
        <v>3</v>
      </c>
      <c r="B8" s="1" t="s">
        <v>90</v>
      </c>
      <c r="L8" s="28"/>
    </row>
    <row r="9" spans="1:13" x14ac:dyDescent="0.2">
      <c r="B9" s="10">
        <v>7.25</v>
      </c>
      <c r="C9" s="8" t="s">
        <v>97</v>
      </c>
      <c r="D9" s="1" t="s">
        <v>4</v>
      </c>
      <c r="E9" s="56">
        <v>350</v>
      </c>
      <c r="G9" s="9" t="s">
        <v>5</v>
      </c>
      <c r="L9" s="28"/>
    </row>
    <row r="10" spans="1:13" x14ac:dyDescent="0.2">
      <c r="K10" s="1">
        <f>H12*E12*B12</f>
        <v>21375</v>
      </c>
      <c r="L10" s="28"/>
    </row>
    <row r="11" spans="1:13" x14ac:dyDescent="0.2">
      <c r="A11" s="1" t="s">
        <v>6</v>
      </c>
      <c r="B11" s="1" t="s">
        <v>104</v>
      </c>
      <c r="L11" s="28"/>
    </row>
    <row r="12" spans="1:13" x14ac:dyDescent="0.2">
      <c r="B12" s="10">
        <v>4.75</v>
      </c>
      <c r="C12" s="8" t="s">
        <v>97</v>
      </c>
      <c r="D12" s="1" t="s">
        <v>4</v>
      </c>
      <c r="E12" s="58">
        <f>PRODUCT('30-65X4 İŞLETME'!I24/4)</f>
        <v>30</v>
      </c>
      <c r="F12" s="8" t="s">
        <v>8</v>
      </c>
      <c r="G12" s="9" t="s">
        <v>4</v>
      </c>
      <c r="H12" s="55">
        <v>150</v>
      </c>
      <c r="I12" s="1" t="s">
        <v>9</v>
      </c>
      <c r="J12" s="1" t="s">
        <v>5</v>
      </c>
      <c r="L12" s="28"/>
    </row>
    <row r="13" spans="1:13" x14ac:dyDescent="0.2">
      <c r="A13" s="4" t="s">
        <v>10</v>
      </c>
      <c r="E13" s="55"/>
      <c r="L13" s="28">
        <f>SUM(K14:K17)</f>
        <v>1435411.4799999997</v>
      </c>
    </row>
    <row r="14" spans="1:13" x14ac:dyDescent="0.2">
      <c r="A14" s="1" t="s">
        <v>11</v>
      </c>
      <c r="E14" s="55"/>
      <c r="K14" s="10">
        <v>89707.88</v>
      </c>
    </row>
    <row r="15" spans="1:13" x14ac:dyDescent="0.2">
      <c r="A15" s="1" t="s">
        <v>105</v>
      </c>
      <c r="E15" s="55"/>
      <c r="K15" s="1">
        <f>E16*B16</f>
        <v>1332624.2999999998</v>
      </c>
      <c r="L15" s="28"/>
    </row>
    <row r="16" spans="1:13" x14ac:dyDescent="0.2">
      <c r="B16" s="24">
        <v>44420.81</v>
      </c>
      <c r="C16" s="8" t="s">
        <v>98</v>
      </c>
      <c r="D16" s="1" t="s">
        <v>4</v>
      </c>
      <c r="E16" s="58">
        <f>INT(E12)</f>
        <v>30</v>
      </c>
      <c r="F16" s="8" t="s">
        <v>8</v>
      </c>
      <c r="L16" s="28"/>
    </row>
    <row r="17" spans="1:12" x14ac:dyDescent="0.2">
      <c r="A17" s="1" t="s">
        <v>13</v>
      </c>
      <c r="E17" s="55"/>
      <c r="K17" s="10">
        <v>13079.3</v>
      </c>
      <c r="L17" s="28"/>
    </row>
    <row r="18" spans="1:12" x14ac:dyDescent="0.2">
      <c r="E18" s="55"/>
      <c r="L18" s="28"/>
    </row>
    <row r="19" spans="1:12" x14ac:dyDescent="0.2">
      <c r="A19" s="4" t="s">
        <v>14</v>
      </c>
      <c r="E19" s="55"/>
      <c r="L19" s="28">
        <f>SUM(K20:K22)</f>
        <v>62180.24</v>
      </c>
    </row>
    <row r="20" spans="1:12" x14ac:dyDescent="0.2">
      <c r="A20" s="1" t="s">
        <v>15</v>
      </c>
      <c r="E20" s="55"/>
      <c r="K20" s="10">
        <v>3021.04</v>
      </c>
      <c r="L20" s="28"/>
    </row>
    <row r="21" spans="1:12" x14ac:dyDescent="0.2">
      <c r="A21" s="1" t="s">
        <v>16</v>
      </c>
      <c r="E21" s="55"/>
      <c r="K21" s="10">
        <v>1712.2</v>
      </c>
      <c r="L21" s="28"/>
    </row>
    <row r="22" spans="1:12" x14ac:dyDescent="0.2">
      <c r="A22" s="1" t="s">
        <v>106</v>
      </c>
      <c r="E22" s="55"/>
      <c r="K22" s="1">
        <f>E23*B23</f>
        <v>57447</v>
      </c>
      <c r="L22" s="29"/>
    </row>
    <row r="23" spans="1:12" x14ac:dyDescent="0.2">
      <c r="B23" s="48">
        <v>1914.9</v>
      </c>
      <c r="C23" s="8" t="s">
        <v>98</v>
      </c>
      <c r="D23" s="1" t="s">
        <v>4</v>
      </c>
      <c r="E23" s="58">
        <f>INT(E12)</f>
        <v>30</v>
      </c>
      <c r="F23" s="8" t="s">
        <v>8</v>
      </c>
      <c r="G23" s="9" t="s">
        <v>18</v>
      </c>
      <c r="L23" s="29"/>
    </row>
    <row r="24" spans="1:12" x14ac:dyDescent="0.2">
      <c r="A24" s="4" t="s">
        <v>19</v>
      </c>
      <c r="E24" s="55"/>
      <c r="L24" s="28">
        <f>SUM(K25:K37)</f>
        <v>108305.12</v>
      </c>
    </row>
    <row r="25" spans="1:12" x14ac:dyDescent="0.2">
      <c r="A25" s="1" t="s">
        <v>116</v>
      </c>
      <c r="E25" s="55"/>
      <c r="K25" s="7">
        <f>B26*D26</f>
        <v>46000</v>
      </c>
    </row>
    <row r="26" spans="1:12" x14ac:dyDescent="0.2">
      <c r="A26" s="1" t="s">
        <v>5</v>
      </c>
      <c r="B26" s="91">
        <v>46000</v>
      </c>
      <c r="C26" s="30" t="s">
        <v>76</v>
      </c>
      <c r="D26" s="50">
        <v>1</v>
      </c>
      <c r="E26" s="55" t="s">
        <v>107</v>
      </c>
      <c r="L26" s="29"/>
    </row>
    <row r="27" spans="1:12" x14ac:dyDescent="0.2">
      <c r="A27" s="1" t="s">
        <v>21</v>
      </c>
      <c r="B27" s="1" t="s">
        <v>22</v>
      </c>
      <c r="E27" s="55"/>
      <c r="K27" s="10">
        <v>1950</v>
      </c>
      <c r="L27" s="29"/>
    </row>
    <row r="28" spans="1:12" x14ac:dyDescent="0.2">
      <c r="A28" s="1" t="s">
        <v>23</v>
      </c>
      <c r="B28" s="1" t="s">
        <v>24</v>
      </c>
      <c r="E28" s="55"/>
      <c r="K28" s="7">
        <f>E29*B29</f>
        <v>2500</v>
      </c>
      <c r="L28" s="29"/>
    </row>
    <row r="29" spans="1:12" x14ac:dyDescent="0.2">
      <c r="B29" s="71">
        <v>1250</v>
      </c>
      <c r="C29" s="8" t="s">
        <v>98</v>
      </c>
      <c r="D29" s="1" t="s">
        <v>4</v>
      </c>
      <c r="E29" s="50">
        <v>2</v>
      </c>
      <c r="F29" s="8" t="s">
        <v>8</v>
      </c>
      <c r="G29" s="9" t="s">
        <v>18</v>
      </c>
      <c r="I29" s="1" t="s">
        <v>5</v>
      </c>
      <c r="L29" s="29"/>
    </row>
    <row r="30" spans="1:12" x14ac:dyDescent="0.2">
      <c r="A30" s="1" t="s">
        <v>108</v>
      </c>
      <c r="E30" s="55"/>
      <c r="K30" s="1">
        <f>E31*B31</f>
        <v>500</v>
      </c>
      <c r="L30" s="29"/>
    </row>
    <row r="31" spans="1:12" x14ac:dyDescent="0.2">
      <c r="B31" s="10">
        <v>250</v>
      </c>
      <c r="C31" s="8" t="s">
        <v>98</v>
      </c>
      <c r="D31" s="1" t="s">
        <v>4</v>
      </c>
      <c r="E31" s="50">
        <v>2</v>
      </c>
      <c r="F31" s="8" t="s">
        <v>8</v>
      </c>
      <c r="G31" s="9" t="s">
        <v>18</v>
      </c>
      <c r="H31" s="1" t="s">
        <v>5</v>
      </c>
      <c r="L31" s="29"/>
    </row>
    <row r="32" spans="1:12" x14ac:dyDescent="0.2">
      <c r="A32" s="1" t="s">
        <v>146</v>
      </c>
      <c r="E32" s="55"/>
      <c r="F32" s="55"/>
      <c r="G32" s="56"/>
      <c r="H32" s="55"/>
      <c r="K32" s="92">
        <v>8000</v>
      </c>
      <c r="L32" s="29"/>
    </row>
    <row r="33" spans="1:12" x14ac:dyDescent="0.2">
      <c r="A33" s="1" t="s">
        <v>109</v>
      </c>
      <c r="E33" s="55"/>
      <c r="K33" s="10">
        <v>2500</v>
      </c>
      <c r="L33" s="29"/>
    </row>
    <row r="34" spans="1:12" x14ac:dyDescent="0.2">
      <c r="A34" s="1" t="s">
        <v>140</v>
      </c>
      <c r="E34" s="55"/>
      <c r="K34" s="49">
        <f>B35*E35</f>
        <v>30000</v>
      </c>
      <c r="L34" s="29"/>
    </row>
    <row r="35" spans="1:12" x14ac:dyDescent="0.2">
      <c r="B35" s="93">
        <v>1000</v>
      </c>
      <c r="C35" s="8" t="s">
        <v>98</v>
      </c>
      <c r="D35" s="1" t="s">
        <v>4</v>
      </c>
      <c r="E35" s="58">
        <f>INT(E12)</f>
        <v>30</v>
      </c>
      <c r="F35" s="8" t="s">
        <v>8</v>
      </c>
      <c r="G35" s="9" t="s">
        <v>18</v>
      </c>
      <c r="K35" s="49"/>
      <c r="L35" s="29"/>
    </row>
    <row r="36" spans="1:12" x14ac:dyDescent="0.2">
      <c r="A36" s="1" t="s">
        <v>144</v>
      </c>
      <c r="E36" s="55"/>
      <c r="K36" s="49">
        <v>16855.12</v>
      </c>
      <c r="L36" s="29"/>
    </row>
    <row r="37" spans="1:12" ht="8.25" customHeight="1" x14ac:dyDescent="0.2">
      <c r="E37" s="55"/>
      <c r="L37" s="29"/>
    </row>
    <row r="38" spans="1:12" x14ac:dyDescent="0.2">
      <c r="A38" s="4" t="s">
        <v>27</v>
      </c>
      <c r="E38" s="55"/>
      <c r="L38" s="36">
        <v>64000</v>
      </c>
    </row>
    <row r="39" spans="1:12" x14ac:dyDescent="0.2">
      <c r="A39" s="4" t="s">
        <v>28</v>
      </c>
      <c r="E39" s="55"/>
      <c r="L39" s="28">
        <f>E41*B41</f>
        <v>600000</v>
      </c>
    </row>
    <row r="40" spans="1:12" x14ac:dyDescent="0.2">
      <c r="A40" s="1" t="s">
        <v>129</v>
      </c>
      <c r="E40" s="55"/>
      <c r="L40" s="29"/>
    </row>
    <row r="41" spans="1:12" x14ac:dyDescent="0.2">
      <c r="B41" s="10">
        <v>5000</v>
      </c>
      <c r="C41" s="8" t="s">
        <v>98</v>
      </c>
      <c r="D41" s="1" t="s">
        <v>4</v>
      </c>
      <c r="E41" s="58">
        <f>PRODUCT(E12*4)</f>
        <v>120</v>
      </c>
      <c r="F41" s="30" t="s">
        <v>8</v>
      </c>
      <c r="G41" s="9" t="s">
        <v>18</v>
      </c>
      <c r="H41" s="1" t="s">
        <v>5</v>
      </c>
      <c r="L41" s="29"/>
    </row>
    <row r="42" spans="1:12" x14ac:dyDescent="0.2">
      <c r="A42" s="4" t="s">
        <v>102</v>
      </c>
      <c r="L42" s="28">
        <v>0</v>
      </c>
    </row>
    <row r="43" spans="1:12" x14ac:dyDescent="0.2">
      <c r="A43" s="4" t="s">
        <v>31</v>
      </c>
      <c r="L43" s="28">
        <f>(L42+L39+L38+L24+L19+L13+L6)*0.01</f>
        <v>22938.093399999998</v>
      </c>
    </row>
    <row r="44" spans="1:12" x14ac:dyDescent="0.2">
      <c r="A44" s="4" t="s">
        <v>32</v>
      </c>
      <c r="L44" s="28">
        <f>(L43+L42+L39+L38+L24+L19+L13+L6)*0.01</f>
        <v>23167.474333999995</v>
      </c>
    </row>
    <row r="45" spans="1:12" x14ac:dyDescent="0.2">
      <c r="A45" s="1" t="s">
        <v>33</v>
      </c>
      <c r="L45" s="28">
        <f>SUM(L6:L44)</f>
        <v>2339914.9077340001</v>
      </c>
    </row>
    <row r="46" spans="1:12" x14ac:dyDescent="0.2">
      <c r="A46" s="1" t="s">
        <v>34</v>
      </c>
      <c r="K46" s="28"/>
      <c r="L46" s="28">
        <f>'30-65X4 İŞLETME'!L18</f>
        <v>584590.38</v>
      </c>
    </row>
    <row r="47" spans="1:12" ht="15" x14ac:dyDescent="0.25">
      <c r="A47" s="25" t="s">
        <v>35</v>
      </c>
      <c r="L47" s="28">
        <f>SUM(L45:L46)</f>
        <v>2924505.287734</v>
      </c>
    </row>
    <row r="49" spans="1:13" x14ac:dyDescent="0.2">
      <c r="A49" s="51" t="s">
        <v>121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1:13" ht="5.25" customHeight="1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</row>
    <row r="51" spans="1:13" x14ac:dyDescent="0.2">
      <c r="A51" s="37" t="s">
        <v>86</v>
      </c>
      <c r="E51" s="10"/>
    </row>
    <row r="52" spans="1:13" x14ac:dyDescent="0.2">
      <c r="A52" s="37" t="s">
        <v>176</v>
      </c>
      <c r="E52" s="10"/>
    </row>
    <row r="53" spans="1:13" ht="6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x14ac:dyDescent="0.2">
      <c r="A54" s="51" t="s">
        <v>122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x14ac:dyDescent="0.2">
      <c r="A55" s="51" t="s">
        <v>110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</row>
    <row r="56" spans="1:13" x14ac:dyDescent="0.2">
      <c r="A56" s="51" t="s">
        <v>111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1:13" ht="10.5" customHeight="1" x14ac:dyDescent="0.2">
      <c r="A57" s="51" t="s">
        <v>180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</row>
    <row r="58" spans="1:13" ht="6" customHeight="1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1:13" ht="11.25" customHeight="1" x14ac:dyDescent="0.2">
      <c r="A59" s="51" t="s">
        <v>133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3" ht="6" customHeight="1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13" x14ac:dyDescent="0.2">
      <c r="A61" s="70" t="s">
        <v>167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51"/>
    </row>
    <row r="62" spans="1:13" x14ac:dyDescent="0.2">
      <c r="A62" s="70" t="s">
        <v>159</v>
      </c>
      <c r="B62" s="66"/>
      <c r="C62" s="66"/>
      <c r="D62" s="66"/>
      <c r="E62" s="66"/>
      <c r="F62" s="66"/>
      <c r="G62" s="66"/>
      <c r="H62" s="66"/>
      <c r="I62" s="66"/>
      <c r="J62" s="67"/>
      <c r="K62" s="67"/>
      <c r="L62" s="67"/>
      <c r="M62" s="51"/>
    </row>
    <row r="63" spans="1:13" ht="6" customHeight="1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1:13" x14ac:dyDescent="0.2">
      <c r="A64" s="1" t="s">
        <v>171</v>
      </c>
      <c r="C64" s="1"/>
      <c r="G64" s="1"/>
      <c r="K64" s="51"/>
    </row>
    <row r="65" spans="1:17" x14ac:dyDescent="0.2">
      <c r="A65" s="1" t="s">
        <v>161</v>
      </c>
      <c r="C65" s="1"/>
      <c r="F65" s="3"/>
      <c r="G65" s="1"/>
      <c r="L65" s="51"/>
      <c r="M65" s="51"/>
    </row>
    <row r="66" spans="1:17" x14ac:dyDescent="0.2">
      <c r="A66" s="1" t="s">
        <v>172</v>
      </c>
      <c r="C66" s="1"/>
      <c r="G66" s="1"/>
    </row>
    <row r="67" spans="1:17" x14ac:dyDescent="0.2">
      <c r="A67" s="68" t="s">
        <v>138</v>
      </c>
      <c r="B67" s="8"/>
      <c r="C67" s="1"/>
      <c r="F67" s="9"/>
      <c r="G67" s="1"/>
    </row>
    <row r="68" spans="1:17" x14ac:dyDescent="0.2">
      <c r="A68" s="68" t="s">
        <v>142</v>
      </c>
      <c r="B68" s="8"/>
      <c r="C68" s="1"/>
      <c r="F68" s="9"/>
      <c r="G68" s="1"/>
      <c r="M68" s="69"/>
    </row>
    <row r="69" spans="1:17" x14ac:dyDescent="0.2">
      <c r="A69" t="s">
        <v>139</v>
      </c>
      <c r="B69"/>
      <c r="C69"/>
      <c r="D69"/>
      <c r="E69"/>
      <c r="F69"/>
      <c r="G69" t="s">
        <v>137</v>
      </c>
      <c r="H69"/>
      <c r="I69"/>
      <c r="J69"/>
      <c r="K69"/>
      <c r="L69"/>
      <c r="M69"/>
      <c r="N69"/>
      <c r="O69"/>
      <c r="P69"/>
      <c r="Q69"/>
    </row>
    <row r="70" spans="1:17" ht="5.25" customHeight="1" x14ac:dyDescent="0.2"/>
    <row r="71" spans="1:17" x14ac:dyDescent="0.2">
      <c r="A71" s="37" t="s">
        <v>173</v>
      </c>
      <c r="B71"/>
      <c r="C71"/>
      <c r="D71"/>
      <c r="E71"/>
      <c r="F71"/>
      <c r="G71"/>
      <c r="H71"/>
      <c r="I71"/>
      <c r="J71"/>
      <c r="K71"/>
      <c r="L71"/>
    </row>
    <row r="72" spans="1:17" x14ac:dyDescent="0.2">
      <c r="A72" t="s">
        <v>134</v>
      </c>
      <c r="B72"/>
      <c r="C72"/>
      <c r="D72"/>
      <c r="E72"/>
      <c r="F72"/>
      <c r="G72"/>
      <c r="H72"/>
      <c r="I72"/>
      <c r="J72"/>
      <c r="K72"/>
      <c r="L72"/>
    </row>
    <row r="73" spans="1:17" x14ac:dyDescent="0.2">
      <c r="A73"/>
      <c r="B73"/>
      <c r="C73"/>
      <c r="D73"/>
      <c r="E73"/>
      <c r="F73"/>
      <c r="G73"/>
      <c r="H73"/>
      <c r="I73"/>
      <c r="J73"/>
      <c r="K73"/>
      <c r="L73"/>
    </row>
    <row r="74" spans="1:17" x14ac:dyDescent="0.2">
      <c r="A74" s="67"/>
      <c r="G74" s="97"/>
      <c r="H74" s="97"/>
      <c r="I74" s="97"/>
      <c r="J74" s="97"/>
      <c r="K74" s="97"/>
      <c r="L74" s="97"/>
    </row>
    <row r="75" spans="1:17" customFormat="1" x14ac:dyDescent="0.2">
      <c r="A75" s="67"/>
      <c r="B75" s="76"/>
      <c r="C75" s="76"/>
      <c r="D75" s="1"/>
      <c r="E75" s="1"/>
      <c r="F75" s="1"/>
      <c r="G75" s="96"/>
      <c r="H75" s="96"/>
      <c r="I75" s="96"/>
      <c r="J75" s="96"/>
      <c r="K75" s="96"/>
      <c r="L75" s="96"/>
    </row>
    <row r="76" spans="1:17" customFormat="1" x14ac:dyDescent="0.2">
      <c r="A76" s="1"/>
      <c r="B76" s="73"/>
      <c r="C76" s="73"/>
      <c r="D76" s="1"/>
      <c r="E76" s="1"/>
      <c r="F76" s="73"/>
      <c r="G76" s="97"/>
      <c r="H76" s="97"/>
      <c r="I76" s="97"/>
      <c r="J76" s="97"/>
      <c r="K76" s="97"/>
      <c r="L76" s="97"/>
    </row>
    <row r="77" spans="1:17" customFormat="1" x14ac:dyDescent="0.2">
      <c r="A77" s="1"/>
      <c r="B77" s="73"/>
      <c r="C77" s="73"/>
      <c r="D77" s="1"/>
      <c r="E77" s="1"/>
      <c r="F77" s="73"/>
      <c r="G77" s="97"/>
      <c r="H77" s="97"/>
      <c r="I77" s="97"/>
      <c r="J77" s="97"/>
      <c r="K77" s="97"/>
      <c r="L77" s="97"/>
    </row>
    <row r="78" spans="1:17" customFormat="1" x14ac:dyDescent="0.2">
      <c r="G78" s="95"/>
      <c r="H78" s="95"/>
      <c r="I78" s="95"/>
      <c r="J78" s="95"/>
      <c r="K78" s="95"/>
      <c r="L78" s="95"/>
    </row>
    <row r="79" spans="1:17" customFormat="1" x14ac:dyDescent="0.2">
      <c r="A79" s="1"/>
      <c r="B79" s="1"/>
    </row>
    <row r="80" spans="1:17" customFormat="1" x14ac:dyDescent="0.2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</row>
    <row r="81" spans="1:12" customFormat="1" x14ac:dyDescent="0.2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</row>
    <row r="82" spans="1:12" x14ac:dyDescent="0.2">
      <c r="A82" s="98"/>
      <c r="B82" s="98"/>
      <c r="C82" s="107"/>
      <c r="D82" s="107"/>
      <c r="E82" s="107"/>
      <c r="F82" s="107"/>
      <c r="H82" s="98"/>
      <c r="I82" s="98"/>
      <c r="J82" s="98"/>
      <c r="K82" s="98"/>
      <c r="L82" s="98"/>
    </row>
  </sheetData>
  <sheetProtection password="CA0F" sheet="1" objects="1" scenarios="1"/>
  <mergeCells count="18">
    <mergeCell ref="G76:L76"/>
    <mergeCell ref="G77:L77"/>
    <mergeCell ref="G74:L74"/>
    <mergeCell ref="A2:L2"/>
    <mergeCell ref="A1:L1"/>
    <mergeCell ref="A3:L3"/>
    <mergeCell ref="G75:L75"/>
    <mergeCell ref="A4:M4"/>
    <mergeCell ref="H82:L82"/>
    <mergeCell ref="A81:B81"/>
    <mergeCell ref="G81:L81"/>
    <mergeCell ref="G78:L78"/>
    <mergeCell ref="A82:B82"/>
    <mergeCell ref="A80:B80"/>
    <mergeCell ref="G80:L80"/>
    <mergeCell ref="C80:F80"/>
    <mergeCell ref="C81:F81"/>
    <mergeCell ref="C82:F82"/>
  </mergeCells>
  <phoneticPr fontId="14" type="noConversion"/>
  <pageMargins left="1.1811023622047245" right="0.23622047244094491" top="0" bottom="0" header="0" footer="0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zoomScaleNormal="100" workbookViewId="0">
      <selection activeCell="L17" sqref="L17"/>
    </sheetView>
  </sheetViews>
  <sheetFormatPr defaultRowHeight="12.75" x14ac:dyDescent="0.2"/>
  <cols>
    <col min="2" max="2" width="11.7109375" customWidth="1"/>
    <col min="5" max="5" width="4.42578125" customWidth="1"/>
    <col min="6" max="6" width="8.140625" customWidth="1"/>
    <col min="7" max="7" width="4.140625" customWidth="1"/>
    <col min="8" max="8" width="4.28515625" customWidth="1"/>
    <col min="9" max="9" width="4" customWidth="1"/>
    <col min="11" max="11" width="12.42578125" customWidth="1"/>
    <col min="12" max="12" width="13.140625" customWidth="1"/>
  </cols>
  <sheetData>
    <row r="1" spans="1:14" ht="15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33"/>
      <c r="N1" s="1"/>
    </row>
    <row r="2" spans="1:14" ht="14.25" x14ac:dyDescent="0.2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33"/>
      <c r="N2" s="1"/>
    </row>
    <row r="3" spans="1:14" ht="15" x14ac:dyDescent="0.25">
      <c r="A3" s="100" t="s">
        <v>152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60"/>
      <c r="N3" s="1"/>
    </row>
    <row r="4" spans="1:14" ht="15" x14ac:dyDescent="0.25">
      <c r="A4" s="100" t="s">
        <v>175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60"/>
      <c r="N4" s="1"/>
    </row>
    <row r="5" spans="1:14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</row>
    <row r="6" spans="1:14" x14ac:dyDescent="0.2">
      <c r="A6" s="4" t="s">
        <v>37</v>
      </c>
      <c r="B6" s="3"/>
      <c r="C6" s="5"/>
      <c r="D6" s="5"/>
      <c r="E6" s="3"/>
      <c r="F6" s="1"/>
      <c r="G6" s="1"/>
      <c r="H6" s="3"/>
      <c r="I6" s="3"/>
      <c r="J6" s="3"/>
      <c r="K6" s="3"/>
      <c r="L6" s="38">
        <f>SUM(K7:K9)</f>
        <v>915308.83</v>
      </c>
      <c r="M6" s="3"/>
      <c r="N6" s="3"/>
    </row>
    <row r="7" spans="1:14" x14ac:dyDescent="0.2">
      <c r="A7" s="1" t="s">
        <v>38</v>
      </c>
      <c r="B7" s="3"/>
      <c r="C7" s="5"/>
      <c r="D7" s="5"/>
      <c r="E7" s="3"/>
      <c r="F7" s="3"/>
      <c r="G7" s="3"/>
      <c r="H7" s="6"/>
      <c r="I7" s="3"/>
      <c r="J7" s="3"/>
      <c r="K7" s="1">
        <f>F8*B8</f>
        <v>911608.83</v>
      </c>
      <c r="L7" s="4"/>
      <c r="M7" s="1"/>
      <c r="N7" s="1"/>
    </row>
    <row r="8" spans="1:14" x14ac:dyDescent="0.2">
      <c r="A8" s="1"/>
      <c r="B8" s="7">
        <f>L21</f>
        <v>1823217.66</v>
      </c>
      <c r="C8" s="8" t="s">
        <v>5</v>
      </c>
      <c r="D8" s="8"/>
      <c r="E8" s="1" t="s">
        <v>4</v>
      </c>
      <c r="F8" s="9">
        <v>0.5</v>
      </c>
      <c r="G8" s="3" t="s">
        <v>18</v>
      </c>
      <c r="H8" s="6"/>
      <c r="I8" s="3"/>
      <c r="J8" s="3"/>
      <c r="K8" s="1"/>
      <c r="L8" s="4"/>
      <c r="M8" s="1"/>
      <c r="N8" s="1"/>
    </row>
    <row r="9" spans="1:14" x14ac:dyDescent="0.2">
      <c r="A9" s="1" t="s">
        <v>39</v>
      </c>
      <c r="B9" s="3"/>
      <c r="C9" s="5"/>
      <c r="D9" s="5"/>
      <c r="E9" s="3"/>
      <c r="F9" s="3"/>
      <c r="G9" s="3"/>
      <c r="H9" s="6"/>
      <c r="I9" s="3"/>
      <c r="J9" s="3"/>
      <c r="K9" s="1">
        <f>F10*B10</f>
        <v>3700</v>
      </c>
      <c r="L9" s="4"/>
      <c r="M9" s="1"/>
      <c r="N9" s="1"/>
    </row>
    <row r="10" spans="1:14" x14ac:dyDescent="0.2">
      <c r="A10" s="1"/>
      <c r="B10" s="7">
        <f>L27</f>
        <v>7400</v>
      </c>
      <c r="C10" s="8" t="s">
        <v>5</v>
      </c>
      <c r="D10" s="8"/>
      <c r="E10" s="1" t="s">
        <v>4</v>
      </c>
      <c r="F10" s="9">
        <v>0.5</v>
      </c>
      <c r="G10" s="3" t="s">
        <v>18</v>
      </c>
      <c r="H10" s="6"/>
      <c r="I10" s="3"/>
      <c r="J10" s="3"/>
      <c r="K10" s="1"/>
      <c r="L10" s="4"/>
      <c r="M10" s="1"/>
      <c r="N10" s="1"/>
    </row>
    <row r="11" spans="1:14" x14ac:dyDescent="0.2">
      <c r="A11" s="1"/>
      <c r="B11" s="10"/>
      <c r="C11" s="8"/>
      <c r="D11" s="8"/>
      <c r="E11" s="1"/>
      <c r="F11" s="9"/>
      <c r="G11" s="3"/>
      <c r="H11" s="6"/>
      <c r="I11" s="3"/>
      <c r="J11" s="3"/>
      <c r="K11" s="1"/>
      <c r="L11" s="4"/>
      <c r="M11" s="1"/>
      <c r="N11" s="1"/>
    </row>
    <row r="12" spans="1:14" x14ac:dyDescent="0.2">
      <c r="A12" s="4" t="s">
        <v>40</v>
      </c>
      <c r="B12" s="11"/>
      <c r="C12" s="5"/>
      <c r="D12" s="5"/>
      <c r="E12" s="3"/>
      <c r="F12" s="3"/>
      <c r="G12" s="5"/>
      <c r="H12" s="6"/>
      <c r="I12" s="3"/>
      <c r="J12" s="3"/>
      <c r="K12" s="1"/>
      <c r="L12" s="1">
        <f>F13*B13</f>
        <v>84756</v>
      </c>
      <c r="M12" s="1"/>
      <c r="N12" s="1"/>
    </row>
    <row r="13" spans="1:14" x14ac:dyDescent="0.2">
      <c r="A13" s="1"/>
      <c r="B13" s="7">
        <f>L41+L43+L32+L45+L47+L49</f>
        <v>169512</v>
      </c>
      <c r="C13" s="8" t="s">
        <v>5</v>
      </c>
      <c r="D13" s="8"/>
      <c r="E13" s="1" t="s">
        <v>4</v>
      </c>
      <c r="F13" s="9">
        <v>0.5</v>
      </c>
      <c r="G13" s="3" t="s">
        <v>18</v>
      </c>
      <c r="H13" s="6"/>
      <c r="I13" s="3"/>
      <c r="J13" s="3"/>
      <c r="K13" s="1"/>
      <c r="L13" s="4"/>
      <c r="M13" s="1"/>
      <c r="N13" s="1"/>
    </row>
    <row r="14" spans="1:14" x14ac:dyDescent="0.2">
      <c r="A14" s="1"/>
      <c r="B14" s="3"/>
      <c r="C14" s="5"/>
      <c r="D14" s="5"/>
      <c r="E14" s="3"/>
      <c r="F14" s="3"/>
      <c r="G14" s="3"/>
      <c r="H14" s="6"/>
      <c r="I14" s="3"/>
      <c r="J14" s="3"/>
      <c r="K14" s="1"/>
      <c r="L14" s="4"/>
      <c r="M14" s="1"/>
      <c r="N14" s="1"/>
    </row>
    <row r="15" spans="1:14" x14ac:dyDescent="0.2">
      <c r="A15" s="4" t="s">
        <v>41</v>
      </c>
      <c r="B15" s="3"/>
      <c r="C15" s="5"/>
      <c r="D15" s="5"/>
      <c r="E15" s="3"/>
      <c r="F15" s="3"/>
      <c r="G15" s="3"/>
      <c r="H15" s="6"/>
      <c r="I15" s="3"/>
      <c r="J15" s="3"/>
      <c r="K15" s="1"/>
      <c r="L15" s="1">
        <f>F16*B16</f>
        <v>200012.96600000001</v>
      </c>
      <c r="M15" s="1"/>
      <c r="N15" s="1"/>
    </row>
    <row r="16" spans="1:14" x14ac:dyDescent="0.2">
      <c r="A16" s="1"/>
      <c r="B16" s="7">
        <f>L51</f>
        <v>2000129.66</v>
      </c>
      <c r="C16" s="8" t="s">
        <v>5</v>
      </c>
      <c r="D16" s="8"/>
      <c r="E16" s="1" t="s">
        <v>4</v>
      </c>
      <c r="F16" s="9">
        <v>0.1</v>
      </c>
      <c r="G16" s="3" t="s">
        <v>18</v>
      </c>
      <c r="H16" s="6"/>
      <c r="I16" s="3"/>
      <c r="J16" s="3"/>
      <c r="K16" s="1"/>
      <c r="L16" s="4"/>
      <c r="M16" s="1"/>
      <c r="N16" s="1"/>
    </row>
    <row r="17" spans="1:14" x14ac:dyDescent="0.2">
      <c r="A17" s="1"/>
      <c r="B17" s="10"/>
      <c r="C17" s="8"/>
      <c r="D17" s="8"/>
      <c r="E17" s="1"/>
      <c r="F17" s="9"/>
      <c r="G17" s="3"/>
      <c r="H17" s="6"/>
      <c r="I17" s="3"/>
      <c r="J17" s="3"/>
      <c r="K17" s="1"/>
      <c r="L17" s="4"/>
      <c r="M17" s="1"/>
      <c r="N17" s="1"/>
    </row>
    <row r="18" spans="1:14" ht="15.75" x14ac:dyDescent="0.25">
      <c r="A18" s="12" t="s">
        <v>42</v>
      </c>
      <c r="B18" s="10"/>
      <c r="C18" s="8"/>
      <c r="D18" s="8"/>
      <c r="E18" s="1"/>
      <c r="F18" s="9"/>
      <c r="G18" s="3"/>
      <c r="H18" s="6"/>
      <c r="I18" s="3"/>
      <c r="J18" s="3"/>
      <c r="K18" s="1"/>
      <c r="L18" s="25">
        <f>SUM(L5:L16)</f>
        <v>1200077.7960000001</v>
      </c>
      <c r="M18" s="1"/>
      <c r="N18" s="1"/>
    </row>
    <row r="19" spans="1:14" ht="13.5" thickBot="1" x14ac:dyDescent="0.25">
      <c r="A19" s="13"/>
      <c r="B19" s="14"/>
      <c r="C19" s="15"/>
      <c r="D19" s="15"/>
      <c r="E19" s="14"/>
      <c r="F19" s="14"/>
      <c r="G19" s="14"/>
      <c r="H19" s="16"/>
      <c r="I19" s="14"/>
      <c r="J19" s="14"/>
      <c r="K19" s="17"/>
      <c r="L19" s="18"/>
      <c r="M19" s="1"/>
      <c r="N19" s="1"/>
    </row>
    <row r="20" spans="1:14" x14ac:dyDescent="0.2">
      <c r="A20" s="1"/>
      <c r="B20" s="3"/>
      <c r="C20" s="5"/>
      <c r="D20" s="5"/>
      <c r="E20" s="3"/>
      <c r="F20" s="3"/>
      <c r="G20" s="3"/>
      <c r="H20" s="6"/>
      <c r="I20" s="3"/>
      <c r="J20" s="3"/>
      <c r="K20" s="10"/>
      <c r="L20" s="4"/>
      <c r="M20" s="1"/>
      <c r="N20" s="1"/>
    </row>
    <row r="21" spans="1:14" ht="15" x14ac:dyDescent="0.25">
      <c r="A21" s="19" t="s">
        <v>43</v>
      </c>
      <c r="B21" s="3"/>
      <c r="C21" s="5"/>
      <c r="D21" s="5"/>
      <c r="E21" s="3"/>
      <c r="F21" s="3"/>
      <c r="G21" s="3"/>
      <c r="H21" s="6"/>
      <c r="I21" s="3"/>
      <c r="J21" s="3"/>
      <c r="K21" s="1"/>
      <c r="L21" s="4">
        <f>SUM(K23:K25)</f>
        <v>1823217.66</v>
      </c>
      <c r="M21" s="1"/>
      <c r="N21" s="1"/>
    </row>
    <row r="22" spans="1:14" ht="15" x14ac:dyDescent="0.25">
      <c r="A22" s="19"/>
      <c r="B22" s="3"/>
      <c r="C22" s="5"/>
      <c r="D22" s="5"/>
      <c r="E22" s="3"/>
      <c r="F22" s="3"/>
      <c r="G22" s="3"/>
      <c r="H22" s="6"/>
      <c r="I22" s="3"/>
      <c r="J22" s="3"/>
      <c r="K22" s="1"/>
      <c r="L22" s="4"/>
      <c r="M22" s="1"/>
      <c r="N22" s="1"/>
    </row>
    <row r="23" spans="1:14" x14ac:dyDescent="0.2">
      <c r="A23" s="1" t="s">
        <v>45</v>
      </c>
      <c r="B23" s="3"/>
      <c r="C23" s="5"/>
      <c r="D23" s="5"/>
      <c r="E23" s="3"/>
      <c r="F23" s="3"/>
      <c r="G23" s="3"/>
      <c r="H23" s="6"/>
      <c r="I23" s="3"/>
      <c r="J23" s="3"/>
      <c r="K23" s="1">
        <f>B24*F24*I24</f>
        <v>1018016.9999999999</v>
      </c>
      <c r="L23" s="1"/>
      <c r="M23" s="1"/>
    </row>
    <row r="24" spans="1:14" x14ac:dyDescent="0.2">
      <c r="A24" s="1"/>
      <c r="B24" s="10">
        <v>1.1299999999999999</v>
      </c>
      <c r="C24" s="5" t="s">
        <v>145</v>
      </c>
      <c r="D24" s="5"/>
      <c r="E24" s="3" t="s">
        <v>4</v>
      </c>
      <c r="F24" s="7">
        <v>3412.5</v>
      </c>
      <c r="G24" s="3" t="s">
        <v>46</v>
      </c>
      <c r="H24" s="6" t="s">
        <v>4</v>
      </c>
      <c r="I24" s="41">
        <v>264</v>
      </c>
      <c r="J24" s="44" t="s">
        <v>60</v>
      </c>
      <c r="K24" s="1"/>
      <c r="L24" s="1"/>
      <c r="M24" s="1"/>
    </row>
    <row r="25" spans="1:14" x14ac:dyDescent="0.2">
      <c r="A25" s="1" t="s">
        <v>47</v>
      </c>
      <c r="B25" s="3"/>
      <c r="C25" s="5"/>
      <c r="D25" s="5"/>
      <c r="E25" s="3"/>
      <c r="F25" s="3"/>
      <c r="G25" s="3"/>
      <c r="H25" s="6"/>
      <c r="I25" s="38"/>
      <c r="J25" s="44"/>
      <c r="K25" s="1">
        <f>B26*F26*I26</f>
        <v>805200.66</v>
      </c>
      <c r="L25" s="1"/>
      <c r="M25" s="1"/>
      <c r="N25" s="1"/>
    </row>
    <row r="26" spans="1:14" x14ac:dyDescent="0.2">
      <c r="A26" s="1"/>
      <c r="B26" s="10">
        <v>1.5</v>
      </c>
      <c r="C26" s="5" t="s">
        <v>145</v>
      </c>
      <c r="D26" s="5"/>
      <c r="E26" s="3" t="s">
        <v>4</v>
      </c>
      <c r="F26" s="7">
        <f>406667/200</f>
        <v>2033.335</v>
      </c>
      <c r="G26" s="3" t="s">
        <v>46</v>
      </c>
      <c r="H26" s="6" t="s">
        <v>4</v>
      </c>
      <c r="I26" s="41">
        <f>INT(I24)</f>
        <v>264</v>
      </c>
      <c r="J26" s="44" t="s">
        <v>60</v>
      </c>
      <c r="K26" s="1"/>
      <c r="L26" s="1"/>
      <c r="M26" s="1"/>
      <c r="N26" s="1"/>
    </row>
    <row r="27" spans="1:14" x14ac:dyDescent="0.2">
      <c r="A27" s="4" t="s">
        <v>48</v>
      </c>
      <c r="B27" s="3"/>
      <c r="C27" s="5"/>
      <c r="D27" s="5"/>
      <c r="E27" s="3"/>
      <c r="F27" s="3"/>
      <c r="G27" s="3"/>
      <c r="H27" s="6"/>
      <c r="I27" s="3"/>
      <c r="J27" s="3"/>
      <c r="K27" s="1"/>
      <c r="L27" s="4">
        <f>SUM(K28:K30)</f>
        <v>7400</v>
      </c>
      <c r="M27" s="1"/>
      <c r="N27" s="1"/>
    </row>
    <row r="28" spans="1:14" x14ac:dyDescent="0.2">
      <c r="A28" s="1" t="s">
        <v>74</v>
      </c>
      <c r="B28" s="3"/>
      <c r="C28" s="5"/>
      <c r="D28" s="5"/>
      <c r="E28" s="3"/>
      <c r="F28" s="3"/>
      <c r="G28" s="3"/>
      <c r="H28" s="6"/>
      <c r="I28" s="3"/>
      <c r="J28" s="3"/>
      <c r="K28" s="1">
        <f>F29*B29</f>
        <v>6600</v>
      </c>
      <c r="L28" s="1"/>
      <c r="M28" s="1"/>
      <c r="N28" s="1"/>
    </row>
    <row r="29" spans="1:14" x14ac:dyDescent="0.2">
      <c r="A29" s="1"/>
      <c r="B29" s="10">
        <v>12.5</v>
      </c>
      <c r="C29" s="5" t="s">
        <v>94</v>
      </c>
      <c r="D29" s="5"/>
      <c r="E29" s="3" t="s">
        <v>4</v>
      </c>
      <c r="F29" s="46">
        <f>PRODUCT(I24*2)</f>
        <v>528</v>
      </c>
      <c r="G29" s="6" t="s">
        <v>58</v>
      </c>
      <c r="H29" s="6" t="s">
        <v>5</v>
      </c>
      <c r="I29" s="3"/>
      <c r="J29" s="3"/>
      <c r="K29" s="1"/>
      <c r="L29" s="1"/>
      <c r="M29" s="1"/>
      <c r="N29" s="1"/>
    </row>
    <row r="30" spans="1:14" x14ac:dyDescent="0.2">
      <c r="A30" s="1" t="s">
        <v>75</v>
      </c>
      <c r="B30" s="3"/>
      <c r="C30" s="5"/>
      <c r="D30" s="5"/>
      <c r="E30" s="3"/>
      <c r="F30" s="3"/>
      <c r="G30" s="3"/>
      <c r="H30" s="6"/>
      <c r="I30" s="3"/>
      <c r="J30" s="3"/>
      <c r="K30" s="20">
        <v>800</v>
      </c>
      <c r="L30" s="1"/>
      <c r="M30" s="1"/>
      <c r="N30" s="1"/>
    </row>
    <row r="31" spans="1:14" x14ac:dyDescent="0.2">
      <c r="A31" s="1"/>
      <c r="B31" s="3"/>
      <c r="C31" s="5"/>
      <c r="D31" s="5"/>
      <c r="E31" s="3"/>
      <c r="F31" s="3"/>
      <c r="G31" s="3"/>
      <c r="H31" s="6"/>
      <c r="I31" s="3"/>
      <c r="J31" s="3"/>
      <c r="K31" s="20"/>
      <c r="L31" s="1"/>
      <c r="M31" s="1"/>
      <c r="N31" s="1"/>
    </row>
    <row r="32" spans="1:14" x14ac:dyDescent="0.2">
      <c r="A32" s="4" t="s">
        <v>50</v>
      </c>
      <c r="B32" s="3"/>
      <c r="C32" s="5"/>
      <c r="D32" s="5"/>
      <c r="E32" s="3"/>
      <c r="F32" s="3"/>
      <c r="G32" s="3"/>
      <c r="H32" s="6"/>
      <c r="I32" s="3"/>
      <c r="J32" s="3"/>
      <c r="K32" s="1"/>
      <c r="L32" s="4">
        <f>SUM(K33:K39)</f>
        <v>105432</v>
      </c>
      <c r="M32" s="1"/>
      <c r="N32" s="1"/>
    </row>
    <row r="33" spans="1:14" x14ac:dyDescent="0.2">
      <c r="A33" s="1" t="s">
        <v>51</v>
      </c>
      <c r="B33" s="3"/>
      <c r="C33" s="5"/>
      <c r="D33" s="5"/>
      <c r="E33" s="3"/>
      <c r="F33" s="3"/>
      <c r="G33" s="3"/>
      <c r="H33" s="6"/>
      <c r="I33" s="3"/>
      <c r="J33" s="3"/>
      <c r="K33" s="1">
        <f>F34*B34</f>
        <v>30000</v>
      </c>
      <c r="L33" s="1"/>
      <c r="M33" s="1"/>
      <c r="N33" s="1"/>
    </row>
    <row r="34" spans="1:14" x14ac:dyDescent="0.2">
      <c r="A34" s="1"/>
      <c r="B34" s="10">
        <v>2500</v>
      </c>
      <c r="C34" s="5" t="s">
        <v>95</v>
      </c>
      <c r="D34" s="5"/>
      <c r="E34" s="3" t="s">
        <v>4</v>
      </c>
      <c r="F34" s="61">
        <v>12</v>
      </c>
      <c r="G34" s="40" t="s">
        <v>52</v>
      </c>
      <c r="H34" s="62" t="s">
        <v>5</v>
      </c>
      <c r="I34" s="40"/>
      <c r="J34" s="3"/>
      <c r="K34" s="1"/>
      <c r="L34" s="1"/>
      <c r="M34" s="1"/>
      <c r="N34" s="1"/>
    </row>
    <row r="35" spans="1:14" x14ac:dyDescent="0.2">
      <c r="A35" s="1" t="s">
        <v>53</v>
      </c>
      <c r="B35" s="3"/>
      <c r="C35" s="5"/>
      <c r="D35" s="5"/>
      <c r="E35" s="3"/>
      <c r="F35" s="63"/>
      <c r="G35" s="40"/>
      <c r="H35" s="62"/>
      <c r="I35" s="40"/>
      <c r="J35" s="3"/>
      <c r="K35" s="1">
        <f>F36*B36</f>
        <v>21000</v>
      </c>
      <c r="L35" s="1"/>
      <c r="M35" s="1"/>
      <c r="N35" s="1"/>
    </row>
    <row r="36" spans="1:14" x14ac:dyDescent="0.2">
      <c r="A36" s="1"/>
      <c r="B36" s="10">
        <v>1750</v>
      </c>
      <c r="C36" s="5" t="s">
        <v>95</v>
      </c>
      <c r="D36" s="5"/>
      <c r="E36" s="3" t="s">
        <v>4</v>
      </c>
      <c r="F36" s="61">
        <v>12</v>
      </c>
      <c r="G36" s="40" t="s">
        <v>52</v>
      </c>
      <c r="H36" s="62" t="s">
        <v>5</v>
      </c>
      <c r="I36" s="40"/>
      <c r="J36" s="3"/>
      <c r="K36" s="1"/>
      <c r="L36" s="1"/>
      <c r="M36" s="1"/>
      <c r="N36" s="1"/>
    </row>
    <row r="37" spans="1:14" x14ac:dyDescent="0.2">
      <c r="A37" s="1" t="s">
        <v>112</v>
      </c>
      <c r="B37" s="3"/>
      <c r="C37" s="5"/>
      <c r="D37" s="5"/>
      <c r="E37" s="3"/>
      <c r="F37" s="63"/>
      <c r="G37" s="40"/>
      <c r="H37" s="62"/>
      <c r="I37" s="40"/>
      <c r="J37" s="3"/>
      <c r="K37" s="1">
        <f>F38*B38*I38</f>
        <v>40824</v>
      </c>
      <c r="L37" s="1"/>
      <c r="M37" s="1"/>
      <c r="N37" s="1"/>
    </row>
    <row r="38" spans="1:14" x14ac:dyDescent="0.2">
      <c r="A38" s="1"/>
      <c r="B38" s="10">
        <v>1134</v>
      </c>
      <c r="C38" s="5" t="s">
        <v>95</v>
      </c>
      <c r="D38" s="5"/>
      <c r="E38" s="3" t="s">
        <v>4</v>
      </c>
      <c r="F38" s="61">
        <v>12</v>
      </c>
      <c r="G38" s="40" t="s">
        <v>54</v>
      </c>
      <c r="H38" s="62" t="s">
        <v>76</v>
      </c>
      <c r="I38" s="52">
        <v>3</v>
      </c>
      <c r="J38" s="3" t="s">
        <v>18</v>
      </c>
      <c r="K38" s="1"/>
      <c r="L38" s="1"/>
      <c r="M38" s="1"/>
      <c r="N38" s="1"/>
    </row>
    <row r="39" spans="1:14" x14ac:dyDescent="0.2">
      <c r="A39" s="1" t="s">
        <v>55</v>
      </c>
      <c r="B39" s="3"/>
      <c r="C39" s="5"/>
      <c r="D39" s="5"/>
      <c r="E39" s="3"/>
      <c r="F39" s="63"/>
      <c r="G39" s="40"/>
      <c r="H39" s="62"/>
      <c r="I39" s="40"/>
      <c r="J39" s="3"/>
      <c r="K39" s="1">
        <f>F40*B40</f>
        <v>13608</v>
      </c>
      <c r="L39" s="1"/>
      <c r="M39" s="1"/>
      <c r="N39" s="1"/>
    </row>
    <row r="40" spans="1:14" x14ac:dyDescent="0.2">
      <c r="A40" s="1"/>
      <c r="B40" s="10">
        <v>1134</v>
      </c>
      <c r="C40" s="5" t="s">
        <v>95</v>
      </c>
      <c r="D40" s="5"/>
      <c r="E40" s="3" t="s">
        <v>4</v>
      </c>
      <c r="F40" s="61">
        <v>12</v>
      </c>
      <c r="G40" s="40" t="s">
        <v>52</v>
      </c>
      <c r="H40" s="62" t="s">
        <v>5</v>
      </c>
      <c r="I40" s="40"/>
      <c r="J40" s="3"/>
      <c r="K40" s="1"/>
      <c r="L40" s="1"/>
      <c r="M40" s="1"/>
      <c r="N40" s="1"/>
    </row>
    <row r="41" spans="1:14" x14ac:dyDescent="0.2">
      <c r="A41" s="4" t="s">
        <v>57</v>
      </c>
      <c r="B41" s="11"/>
      <c r="C41" s="5"/>
      <c r="D41" s="5"/>
      <c r="E41" s="3"/>
      <c r="F41" s="22"/>
      <c r="G41" s="5"/>
      <c r="H41" s="6"/>
      <c r="I41" s="3"/>
      <c r="J41" s="3"/>
      <c r="K41" s="1"/>
      <c r="L41" s="1">
        <f>F42*B42</f>
        <v>58080</v>
      </c>
      <c r="M41" s="1"/>
      <c r="N41" s="1"/>
    </row>
    <row r="42" spans="1:14" x14ac:dyDescent="0.2">
      <c r="A42" s="1"/>
      <c r="B42" s="24">
        <v>110</v>
      </c>
      <c r="C42" s="5" t="s">
        <v>96</v>
      </c>
      <c r="D42" s="5"/>
      <c r="E42" s="3" t="s">
        <v>4</v>
      </c>
      <c r="F42" s="45">
        <f>PRODUCT(I24*2)</f>
        <v>528</v>
      </c>
      <c r="G42" s="3" t="s">
        <v>58</v>
      </c>
      <c r="H42" s="6" t="s">
        <v>5</v>
      </c>
      <c r="I42" s="3"/>
      <c r="J42" s="3"/>
      <c r="K42" s="1"/>
      <c r="L42" s="1"/>
      <c r="M42" s="1"/>
      <c r="N42" s="1"/>
    </row>
    <row r="43" spans="1:14" x14ac:dyDescent="0.2">
      <c r="A43" s="4" t="s">
        <v>59</v>
      </c>
      <c r="B43" s="11"/>
      <c r="C43" s="5"/>
      <c r="D43" s="5"/>
      <c r="E43" s="3"/>
      <c r="F43" s="22"/>
      <c r="G43" s="5"/>
      <c r="H43" s="6"/>
      <c r="I43" s="3"/>
      <c r="J43" s="3"/>
      <c r="K43" s="1"/>
      <c r="L43" s="1">
        <f>I44*F44*D44*B44</f>
        <v>0</v>
      </c>
      <c r="M43" s="1"/>
      <c r="N43" s="1"/>
    </row>
    <row r="44" spans="1:14" x14ac:dyDescent="0.2">
      <c r="A44" s="1"/>
      <c r="B44" s="24"/>
      <c r="C44" s="5"/>
      <c r="D44" s="11"/>
      <c r="E44" s="3"/>
      <c r="F44" s="45"/>
      <c r="G44" s="3"/>
      <c r="H44" s="6"/>
      <c r="I44" s="39"/>
      <c r="J44" s="3"/>
      <c r="K44" s="1"/>
      <c r="L44" s="1"/>
      <c r="M44" s="1"/>
      <c r="N44" s="1"/>
    </row>
    <row r="45" spans="1:14" x14ac:dyDescent="0.2">
      <c r="A45" s="4" t="s">
        <v>61</v>
      </c>
      <c r="B45" s="3"/>
      <c r="C45" s="5"/>
      <c r="D45" s="5"/>
      <c r="E45" s="3"/>
      <c r="F45" s="3"/>
      <c r="G45" s="3"/>
      <c r="H45" s="6"/>
      <c r="I45" s="3"/>
      <c r="J45" s="3"/>
      <c r="K45" s="1"/>
      <c r="L45" s="10">
        <v>2000</v>
      </c>
      <c r="M45" s="1"/>
      <c r="N45" s="1"/>
    </row>
    <row r="46" spans="1:14" x14ac:dyDescent="0.2">
      <c r="A46" s="4"/>
      <c r="B46" s="3"/>
      <c r="C46" s="5"/>
      <c r="D46" s="5"/>
      <c r="E46" s="3"/>
      <c r="F46" s="3"/>
      <c r="G46" s="3"/>
      <c r="H46" s="6"/>
      <c r="I46" s="3"/>
      <c r="J46" s="3"/>
      <c r="K46" s="1"/>
      <c r="L46" s="1"/>
      <c r="M46" s="1"/>
      <c r="N46" s="1"/>
    </row>
    <row r="47" spans="1:14" x14ac:dyDescent="0.2">
      <c r="A47" s="4" t="s">
        <v>62</v>
      </c>
      <c r="B47" s="3"/>
      <c r="C47" s="5"/>
      <c r="D47" s="5"/>
      <c r="E47" s="3"/>
      <c r="F47" s="3"/>
      <c r="G47" s="3"/>
      <c r="H47" s="6"/>
      <c r="I47" s="3"/>
      <c r="J47" s="3"/>
      <c r="K47" s="1"/>
      <c r="L47" s="10">
        <v>2000</v>
      </c>
      <c r="M47" s="1"/>
      <c r="N47" s="1"/>
    </row>
    <row r="48" spans="1:14" x14ac:dyDescent="0.2">
      <c r="A48" s="4"/>
      <c r="B48" s="3"/>
      <c r="C48" s="5"/>
      <c r="D48" s="5"/>
      <c r="E48" s="3"/>
      <c r="F48" s="3"/>
      <c r="G48" s="3"/>
      <c r="H48" s="6"/>
      <c r="I48" s="3"/>
      <c r="J48" s="3"/>
      <c r="K48" s="1"/>
      <c r="L48" s="1"/>
      <c r="M48" s="1"/>
      <c r="N48" s="1"/>
    </row>
    <row r="49" spans="1:14" x14ac:dyDescent="0.2">
      <c r="A49" s="4" t="s">
        <v>78</v>
      </c>
      <c r="B49" s="3"/>
      <c r="C49" s="5"/>
      <c r="D49" s="5"/>
      <c r="E49" s="3"/>
      <c r="F49" s="3"/>
      <c r="G49" s="3"/>
      <c r="H49" s="6"/>
      <c r="I49" s="3"/>
      <c r="J49" s="3"/>
      <c r="K49" s="1"/>
      <c r="L49" s="10">
        <v>2000</v>
      </c>
      <c r="M49" s="1"/>
      <c r="N49" s="1"/>
    </row>
    <row r="50" spans="1:14" x14ac:dyDescent="0.2">
      <c r="A50" s="4"/>
      <c r="B50" s="3"/>
      <c r="C50" s="5"/>
      <c r="D50" s="5"/>
      <c r="E50" s="3"/>
      <c r="F50" s="3"/>
      <c r="G50" s="3"/>
      <c r="H50" s="6"/>
      <c r="I50" s="3"/>
      <c r="J50" s="3"/>
      <c r="K50" s="1"/>
      <c r="L50" s="1"/>
      <c r="M50" s="1"/>
      <c r="N50" s="1"/>
    </row>
    <row r="51" spans="1:14" ht="15" x14ac:dyDescent="0.25">
      <c r="A51" s="25" t="s">
        <v>63</v>
      </c>
      <c r="B51" s="3"/>
      <c r="C51" s="5"/>
      <c r="D51" s="5"/>
      <c r="E51" s="3"/>
      <c r="F51" s="3"/>
      <c r="G51" s="3"/>
      <c r="H51" s="6"/>
      <c r="I51" s="3"/>
      <c r="J51" s="3"/>
      <c r="K51" s="1"/>
      <c r="L51" s="4">
        <f>SUM(L21:L49)</f>
        <v>2000129.66</v>
      </c>
      <c r="M51" s="1"/>
      <c r="N51" s="1"/>
    </row>
    <row r="52" spans="1:14" x14ac:dyDescent="0.2">
      <c r="A52" s="1"/>
      <c r="B52" s="3"/>
      <c r="C52" s="5"/>
      <c r="D52" s="5"/>
      <c r="E52" s="3"/>
      <c r="F52" s="3"/>
      <c r="G52" s="3"/>
      <c r="H52" s="6"/>
      <c r="I52" s="3"/>
      <c r="J52" s="3"/>
      <c r="K52" s="1"/>
      <c r="L52" s="1"/>
      <c r="M52" s="1"/>
      <c r="N52" s="1"/>
    </row>
    <row r="53" spans="1:14" x14ac:dyDescent="0.2">
      <c r="A53" s="1" t="s">
        <v>79</v>
      </c>
      <c r="B53" s="1"/>
      <c r="C53" s="3"/>
      <c r="D53" s="3"/>
      <c r="E53" s="3"/>
      <c r="F53" s="3"/>
      <c r="G53" s="3"/>
      <c r="H53" s="3"/>
      <c r="I53" s="3"/>
      <c r="J53" s="3"/>
      <c r="K53" s="1"/>
      <c r="L53" s="1"/>
      <c r="M53" s="1"/>
      <c r="N53" s="1"/>
    </row>
    <row r="54" spans="1:14" x14ac:dyDescent="0.2">
      <c r="A54" s="1"/>
      <c r="B54" s="1" t="s">
        <v>65</v>
      </c>
      <c r="C54" s="3"/>
      <c r="D54" s="3"/>
      <c r="E54" s="3"/>
      <c r="F54" s="3"/>
      <c r="G54" s="3"/>
      <c r="H54" s="3"/>
      <c r="I54" s="3"/>
      <c r="J54" s="3"/>
      <c r="K54" s="1"/>
      <c r="L54" s="1"/>
      <c r="M54" s="1"/>
      <c r="N54" s="1"/>
    </row>
    <row r="55" spans="1:14" x14ac:dyDescent="0.2">
      <c r="A55" s="1"/>
      <c r="B55" s="1"/>
      <c r="C55" s="3"/>
      <c r="D55" s="3"/>
      <c r="E55" s="3"/>
      <c r="F55" s="3"/>
      <c r="G55" s="3"/>
      <c r="H55" s="3"/>
      <c r="I55" s="3"/>
      <c r="J55" s="3"/>
      <c r="K55" s="1"/>
      <c r="L55" s="1"/>
      <c r="M55" s="1"/>
      <c r="N55" s="1"/>
    </row>
    <row r="56" spans="1:14" x14ac:dyDescent="0.2">
      <c r="A56" s="1" t="s">
        <v>103</v>
      </c>
      <c r="B56" s="1"/>
      <c r="C56" s="1"/>
      <c r="D56" s="1"/>
      <c r="E56" s="1"/>
      <c r="F56" s="1"/>
      <c r="G56" s="1"/>
      <c r="H56" s="3"/>
      <c r="I56" s="1"/>
      <c r="J56" s="1"/>
      <c r="K56" s="1"/>
      <c r="L56" s="1"/>
      <c r="M56" s="1"/>
      <c r="N56" s="1"/>
    </row>
    <row r="57" spans="1:14" x14ac:dyDescent="0.2">
      <c r="A57" s="1"/>
      <c r="B57" s="3"/>
      <c r="C57" s="3"/>
      <c r="D57" s="3"/>
      <c r="E57" s="3"/>
      <c r="F57" s="3"/>
      <c r="G57" s="3"/>
      <c r="H57" s="3"/>
      <c r="I57" s="3"/>
      <c r="J57" s="3"/>
      <c r="K57" s="1"/>
      <c r="L57" s="1"/>
      <c r="M57" s="1"/>
      <c r="N57" s="1"/>
    </row>
    <row r="58" spans="1:14" x14ac:dyDescent="0.2">
      <c r="A58" s="1"/>
      <c r="B58" s="3" t="s">
        <v>132</v>
      </c>
      <c r="C58" s="5"/>
      <c r="D58" s="5"/>
      <c r="E58" s="3"/>
      <c r="F58" s="3"/>
      <c r="G58" s="3"/>
      <c r="H58" s="6"/>
      <c r="I58" s="3"/>
      <c r="J58" s="3"/>
      <c r="K58" s="1"/>
      <c r="L58" s="1"/>
      <c r="M58" s="1"/>
      <c r="N58" s="1"/>
    </row>
    <row r="60" spans="1:14" x14ac:dyDescent="0.2">
      <c r="A60" s="67"/>
      <c r="B60" s="1"/>
      <c r="C60" s="8"/>
      <c r="D60" s="1"/>
      <c r="E60" s="1"/>
      <c r="F60" s="1"/>
      <c r="G60" s="97"/>
      <c r="H60" s="97"/>
      <c r="I60" s="97"/>
      <c r="J60" s="97"/>
      <c r="K60" s="97"/>
      <c r="L60" s="97"/>
    </row>
    <row r="61" spans="1:14" x14ac:dyDescent="0.2">
      <c r="A61" s="67"/>
      <c r="B61" s="76"/>
      <c r="C61" s="76"/>
      <c r="D61" s="1"/>
      <c r="E61" s="1"/>
      <c r="F61" s="1"/>
      <c r="G61" s="96"/>
      <c r="H61" s="96"/>
      <c r="I61" s="96"/>
      <c r="J61" s="96"/>
      <c r="K61" s="96"/>
      <c r="L61" s="96"/>
    </row>
    <row r="62" spans="1:14" x14ac:dyDescent="0.2">
      <c r="A62" s="1"/>
      <c r="B62" s="73"/>
      <c r="C62" s="73"/>
      <c r="D62" s="1"/>
      <c r="E62" s="1"/>
      <c r="F62" s="73"/>
      <c r="G62" s="97"/>
      <c r="H62" s="97"/>
      <c r="I62" s="97"/>
      <c r="J62" s="97"/>
      <c r="K62" s="97"/>
      <c r="L62" s="97"/>
    </row>
    <row r="63" spans="1:14" x14ac:dyDescent="0.2">
      <c r="A63" s="1"/>
      <c r="B63" s="73"/>
      <c r="C63" s="73"/>
      <c r="D63" s="1"/>
      <c r="E63" s="1"/>
      <c r="F63" s="73"/>
      <c r="G63" s="97"/>
      <c r="H63" s="97"/>
      <c r="I63" s="97"/>
      <c r="J63" s="97"/>
      <c r="K63" s="97"/>
      <c r="L63" s="97"/>
    </row>
    <row r="64" spans="1:14" x14ac:dyDescent="0.2">
      <c r="G64" s="95"/>
      <c r="H64" s="95"/>
      <c r="I64" s="95"/>
      <c r="J64" s="95"/>
      <c r="K64" s="95"/>
      <c r="L64" s="95"/>
    </row>
    <row r="66" spans="1:12" x14ac:dyDescent="0.2">
      <c r="A66" s="95"/>
      <c r="B66" s="95"/>
      <c r="D66" s="105"/>
      <c r="E66" s="95"/>
      <c r="F66" s="95"/>
      <c r="G66" s="95"/>
      <c r="H66" s="95"/>
      <c r="I66" s="95"/>
      <c r="J66" s="95"/>
      <c r="K66" s="95"/>
      <c r="L66" s="95"/>
    </row>
    <row r="67" spans="1:12" x14ac:dyDescent="0.2">
      <c r="A67" s="95"/>
      <c r="B67" s="95"/>
      <c r="D67" s="105"/>
      <c r="E67" s="95"/>
      <c r="F67" s="95"/>
      <c r="G67" s="95"/>
      <c r="H67" s="95"/>
      <c r="I67" s="95"/>
      <c r="J67" s="95"/>
      <c r="K67" s="95"/>
      <c r="L67" s="95"/>
    </row>
    <row r="68" spans="1:12" x14ac:dyDescent="0.2">
      <c r="A68" s="98"/>
      <c r="B68" s="98"/>
      <c r="D68" s="98"/>
      <c r="E68" s="95"/>
      <c r="F68" s="95"/>
      <c r="G68" s="98"/>
      <c r="H68" s="95"/>
      <c r="I68" s="95"/>
      <c r="J68" s="95"/>
      <c r="K68" s="95"/>
      <c r="L68" s="95"/>
    </row>
  </sheetData>
  <sheetProtection password="CA0F" sheet="1" objects="1" scenarios="1"/>
  <mergeCells count="18">
    <mergeCell ref="G68:L68"/>
    <mergeCell ref="A67:B67"/>
    <mergeCell ref="D67:F67"/>
    <mergeCell ref="G67:L67"/>
    <mergeCell ref="G63:L63"/>
    <mergeCell ref="G64:L64"/>
    <mergeCell ref="A68:B68"/>
    <mergeCell ref="A66:B66"/>
    <mergeCell ref="D66:F66"/>
    <mergeCell ref="G66:L66"/>
    <mergeCell ref="D68:F68"/>
    <mergeCell ref="G61:L61"/>
    <mergeCell ref="G62:L62"/>
    <mergeCell ref="A2:L2"/>
    <mergeCell ref="A1:L1"/>
    <mergeCell ref="A3:L3"/>
    <mergeCell ref="G60:L60"/>
    <mergeCell ref="A4:L4"/>
  </mergeCells>
  <phoneticPr fontId="14" type="noConversion"/>
  <pageMargins left="0.51181102362204722" right="0.27559055118110237" top="0.62992125984251968" bottom="0.31496062992125984" header="0.51181102362204722" footer="0.15748031496062992"/>
  <pageSetup paperSize="9" scale="8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zoomScaleNormal="100" workbookViewId="0">
      <selection activeCell="M56" sqref="M56"/>
    </sheetView>
  </sheetViews>
  <sheetFormatPr defaultRowHeight="12.75" x14ac:dyDescent="0.2"/>
  <cols>
    <col min="1" max="1" width="5.7109375" style="1" customWidth="1"/>
    <col min="2" max="2" width="14.85546875" style="1" customWidth="1"/>
    <col min="3" max="3" width="6.28515625" style="8" customWidth="1"/>
    <col min="4" max="4" width="2" style="1" customWidth="1"/>
    <col min="5" max="5" width="7.7109375" style="1" customWidth="1"/>
    <col min="6" max="6" width="6.28515625" style="1" customWidth="1"/>
    <col min="7" max="7" width="4.42578125" style="9" customWidth="1"/>
    <col min="8" max="8" width="3.85546875" style="1" customWidth="1"/>
    <col min="9" max="9" width="3.28515625" style="1" customWidth="1"/>
    <col min="10" max="10" width="3.7109375" style="1" customWidth="1"/>
    <col min="11" max="11" width="13" style="1" customWidth="1"/>
    <col min="12" max="12" width="29.28515625" style="1" customWidth="1"/>
    <col min="13" max="13" width="12.85546875" style="1" customWidth="1"/>
    <col min="14" max="16384" width="9.140625" style="1"/>
  </cols>
  <sheetData>
    <row r="1" spans="1:13" customFormat="1" x14ac:dyDescent="0.2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"/>
    </row>
    <row r="2" spans="1:13" customFormat="1" x14ac:dyDescent="0.2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"/>
    </row>
    <row r="3" spans="1:13" customFormat="1" ht="15" x14ac:dyDescent="0.25">
      <c r="A3" s="100" t="str">
        <f>CONCATENATE('66-90X4 İŞLETME'!A3:L3)</f>
        <v>ORTAKLARIN MÜLKİYETİNDE 264 BAŞLIK ( 66 AİLE X 4BAŞ/AİLE) SÜT SIĞIRCILIĞI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"/>
    </row>
    <row r="4" spans="1:13" ht="15" x14ac:dyDescent="0.25">
      <c r="A4" s="100" t="s">
        <v>177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customFormat="1" ht="1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</row>
    <row r="6" spans="1:13" x14ac:dyDescent="0.2">
      <c r="A6" s="4" t="s">
        <v>2</v>
      </c>
      <c r="L6" s="28">
        <f>SUM(K7:K10)</f>
        <v>49562.5</v>
      </c>
    </row>
    <row r="7" spans="1:13" x14ac:dyDescent="0.2">
      <c r="K7" s="1">
        <f>E9*B9</f>
        <v>2537.5</v>
      </c>
      <c r="L7" s="28"/>
    </row>
    <row r="8" spans="1:13" x14ac:dyDescent="0.2">
      <c r="A8" s="1" t="s">
        <v>3</v>
      </c>
      <c r="B8" s="1" t="s">
        <v>90</v>
      </c>
      <c r="L8" s="28"/>
    </row>
    <row r="9" spans="1:13" x14ac:dyDescent="0.2">
      <c r="B9" s="10">
        <v>7.25</v>
      </c>
      <c r="C9" s="8" t="s">
        <v>97</v>
      </c>
      <c r="D9" s="1" t="s">
        <v>4</v>
      </c>
      <c r="E9" s="56">
        <v>350</v>
      </c>
      <c r="F9" s="55"/>
      <c r="G9" s="56" t="s">
        <v>5</v>
      </c>
      <c r="H9" s="55"/>
      <c r="L9" s="28"/>
    </row>
    <row r="10" spans="1:13" x14ac:dyDescent="0.2">
      <c r="E10" s="55"/>
      <c r="F10" s="55"/>
      <c r="G10" s="56"/>
      <c r="H10" s="55"/>
      <c r="K10" s="1">
        <f>H12*E12*B12</f>
        <v>47025</v>
      </c>
      <c r="L10" s="28"/>
    </row>
    <row r="11" spans="1:13" x14ac:dyDescent="0.2">
      <c r="A11" s="1" t="s">
        <v>6</v>
      </c>
      <c r="B11" s="1" t="s">
        <v>104</v>
      </c>
      <c r="E11" s="55"/>
      <c r="F11" s="55"/>
      <c r="G11" s="56"/>
      <c r="H11" s="55"/>
      <c r="L11" s="28"/>
    </row>
    <row r="12" spans="1:13" x14ac:dyDescent="0.2">
      <c r="B12" s="10">
        <v>4.75</v>
      </c>
      <c r="C12" s="8" t="s">
        <v>97</v>
      </c>
      <c r="D12" s="1" t="s">
        <v>4</v>
      </c>
      <c r="E12" s="58">
        <f>PRODUCT('66-90X4 İŞLETME'!I24/4)</f>
        <v>66</v>
      </c>
      <c r="F12" s="57" t="s">
        <v>8</v>
      </c>
      <c r="G12" s="56" t="s">
        <v>4</v>
      </c>
      <c r="H12" s="55">
        <v>150</v>
      </c>
      <c r="I12" s="1" t="s">
        <v>9</v>
      </c>
      <c r="J12" s="1" t="s">
        <v>5</v>
      </c>
      <c r="L12" s="28"/>
    </row>
    <row r="13" spans="1:13" x14ac:dyDescent="0.2">
      <c r="A13" s="4" t="s">
        <v>10</v>
      </c>
      <c r="E13" s="55"/>
      <c r="F13" s="55"/>
      <c r="G13" s="56"/>
      <c r="H13" s="55"/>
      <c r="L13" s="28">
        <f>SUM(K14:K17)</f>
        <v>3081137</v>
      </c>
    </row>
    <row r="14" spans="1:13" x14ac:dyDescent="0.2">
      <c r="A14" s="1" t="s">
        <v>11</v>
      </c>
      <c r="E14" s="55"/>
      <c r="F14" s="55"/>
      <c r="G14" s="56"/>
      <c r="H14" s="55"/>
      <c r="K14" s="10">
        <v>136284.24</v>
      </c>
    </row>
    <row r="15" spans="1:13" x14ac:dyDescent="0.2">
      <c r="A15" s="1" t="s">
        <v>105</v>
      </c>
      <c r="E15" s="55"/>
      <c r="F15" s="55"/>
      <c r="G15" s="56"/>
      <c r="H15" s="55"/>
      <c r="K15" s="1">
        <f>E16*B16</f>
        <v>2931773.46</v>
      </c>
      <c r="L15" s="28"/>
    </row>
    <row r="16" spans="1:13" x14ac:dyDescent="0.2">
      <c r="B16" s="24">
        <v>44420.81</v>
      </c>
      <c r="C16" s="8" t="s">
        <v>98</v>
      </c>
      <c r="D16" s="1" t="s">
        <v>4</v>
      </c>
      <c r="E16" s="58">
        <f>INT(E12)</f>
        <v>66</v>
      </c>
      <c r="F16" s="57" t="s">
        <v>8</v>
      </c>
      <c r="G16" s="56"/>
      <c r="H16" s="55"/>
      <c r="L16" s="28"/>
    </row>
    <row r="17" spans="1:12" x14ac:dyDescent="0.2">
      <c r="A17" s="1" t="s">
        <v>13</v>
      </c>
      <c r="E17" s="55"/>
      <c r="F17" s="55"/>
      <c r="G17" s="56"/>
      <c r="H17" s="55"/>
      <c r="K17" s="10">
        <v>13079.3</v>
      </c>
      <c r="L17" s="28"/>
    </row>
    <row r="18" spans="1:12" x14ac:dyDescent="0.2">
      <c r="E18" s="55"/>
      <c r="F18" s="55"/>
      <c r="G18" s="56"/>
      <c r="H18" s="55"/>
      <c r="L18" s="28"/>
    </row>
    <row r="19" spans="1:12" x14ac:dyDescent="0.2">
      <c r="A19" s="4" t="s">
        <v>14</v>
      </c>
      <c r="E19" s="55"/>
      <c r="F19" s="55"/>
      <c r="G19" s="56"/>
      <c r="H19" s="55"/>
      <c r="L19" s="28">
        <f>SUM(K20:K22)</f>
        <v>131133.32</v>
      </c>
    </row>
    <row r="20" spans="1:12" x14ac:dyDescent="0.2">
      <c r="A20" s="1" t="s">
        <v>15</v>
      </c>
      <c r="E20" s="55"/>
      <c r="F20" s="55"/>
      <c r="G20" s="56"/>
      <c r="H20" s="55"/>
      <c r="K20" s="10">
        <v>2694.88</v>
      </c>
      <c r="L20" s="28"/>
    </row>
    <row r="21" spans="1:12" x14ac:dyDescent="0.2">
      <c r="A21" s="1" t="s">
        <v>16</v>
      </c>
      <c r="E21" s="55"/>
      <c r="F21" s="55"/>
      <c r="G21" s="56"/>
      <c r="H21" s="55"/>
      <c r="K21" s="10">
        <v>2055.04</v>
      </c>
      <c r="L21" s="28"/>
    </row>
    <row r="22" spans="1:12" x14ac:dyDescent="0.2">
      <c r="A22" s="1" t="s">
        <v>106</v>
      </c>
      <c r="E22" s="55"/>
      <c r="F22" s="55"/>
      <c r="G22" s="56"/>
      <c r="H22" s="55"/>
      <c r="K22" s="1">
        <f>E23*B23</f>
        <v>126383.40000000001</v>
      </c>
      <c r="L22" s="29"/>
    </row>
    <row r="23" spans="1:12" x14ac:dyDescent="0.2">
      <c r="B23" s="48">
        <v>1914.9</v>
      </c>
      <c r="C23" s="8" t="s">
        <v>98</v>
      </c>
      <c r="D23" s="1" t="s">
        <v>4</v>
      </c>
      <c r="E23" s="58">
        <f>INT(E12)</f>
        <v>66</v>
      </c>
      <c r="F23" s="57" t="s">
        <v>8</v>
      </c>
      <c r="G23" s="56" t="s">
        <v>18</v>
      </c>
      <c r="H23" s="55"/>
      <c r="L23" s="29"/>
    </row>
    <row r="24" spans="1:12" x14ac:dyDescent="0.2">
      <c r="A24" s="4" t="s">
        <v>19</v>
      </c>
      <c r="E24" s="55"/>
      <c r="F24" s="55"/>
      <c r="G24" s="56"/>
      <c r="H24" s="55"/>
      <c r="L24" s="28">
        <f>SUM(K25:K37)</f>
        <v>152208.78</v>
      </c>
    </row>
    <row r="25" spans="1:12" x14ac:dyDescent="0.2">
      <c r="A25" s="1" t="s">
        <v>117</v>
      </c>
      <c r="E25" s="55"/>
      <c r="F25" s="55"/>
      <c r="G25" s="56"/>
      <c r="H25" s="55"/>
      <c r="K25" s="7">
        <f>B26*D26</f>
        <v>51500</v>
      </c>
    </row>
    <row r="26" spans="1:12" x14ac:dyDescent="0.2">
      <c r="A26" s="1" t="s">
        <v>5</v>
      </c>
      <c r="B26" s="91">
        <v>51500</v>
      </c>
      <c r="C26" s="30" t="s">
        <v>76</v>
      </c>
      <c r="D26" s="50">
        <v>1</v>
      </c>
      <c r="E26" s="55" t="s">
        <v>107</v>
      </c>
      <c r="F26" s="55"/>
      <c r="G26" s="56"/>
      <c r="H26" s="55"/>
      <c r="L26" s="29"/>
    </row>
    <row r="27" spans="1:12" x14ac:dyDescent="0.2">
      <c r="A27" s="1" t="s">
        <v>21</v>
      </c>
      <c r="B27" s="1" t="s">
        <v>22</v>
      </c>
      <c r="E27" s="55"/>
      <c r="K27" s="10">
        <v>1950</v>
      </c>
      <c r="L27" s="29"/>
    </row>
    <row r="28" spans="1:12" x14ac:dyDescent="0.2">
      <c r="A28" s="1" t="s">
        <v>23</v>
      </c>
      <c r="B28" s="1" t="s">
        <v>24</v>
      </c>
      <c r="E28" s="55"/>
      <c r="K28" s="7">
        <f>E29*B29</f>
        <v>2500</v>
      </c>
      <c r="L28" s="29"/>
    </row>
    <row r="29" spans="1:12" x14ac:dyDescent="0.2">
      <c r="B29" s="35">
        <v>1250</v>
      </c>
      <c r="C29" s="8" t="s">
        <v>98</v>
      </c>
      <c r="D29" s="1" t="s">
        <v>4</v>
      </c>
      <c r="E29" s="50">
        <v>2</v>
      </c>
      <c r="F29" s="8" t="s">
        <v>8</v>
      </c>
      <c r="G29" s="9" t="s">
        <v>18</v>
      </c>
      <c r="I29" s="1" t="s">
        <v>5</v>
      </c>
      <c r="L29" s="29"/>
    </row>
    <row r="30" spans="1:12" x14ac:dyDescent="0.2">
      <c r="A30" s="1" t="s">
        <v>108</v>
      </c>
      <c r="E30" s="55"/>
      <c r="K30" s="1">
        <f>E31*B31</f>
        <v>500</v>
      </c>
      <c r="L30" s="29"/>
    </row>
    <row r="31" spans="1:12" x14ac:dyDescent="0.2">
      <c r="B31" s="10">
        <v>250</v>
      </c>
      <c r="C31" s="8" t="s">
        <v>98</v>
      </c>
      <c r="D31" s="1" t="s">
        <v>4</v>
      </c>
      <c r="E31" s="50">
        <v>2</v>
      </c>
      <c r="F31" s="8" t="s">
        <v>8</v>
      </c>
      <c r="G31" s="9" t="s">
        <v>18</v>
      </c>
      <c r="H31" s="1" t="s">
        <v>5</v>
      </c>
      <c r="L31" s="29"/>
    </row>
    <row r="32" spans="1:12" x14ac:dyDescent="0.2">
      <c r="A32" s="1" t="s">
        <v>146</v>
      </c>
      <c r="E32" s="55"/>
      <c r="F32" s="55"/>
      <c r="G32" s="56"/>
      <c r="H32" s="55"/>
      <c r="K32" s="92">
        <v>8000</v>
      </c>
      <c r="L32" s="29"/>
    </row>
    <row r="33" spans="1:12" x14ac:dyDescent="0.2">
      <c r="A33" s="1" t="s">
        <v>109</v>
      </c>
      <c r="E33" s="55"/>
      <c r="K33" s="10">
        <v>2500</v>
      </c>
      <c r="L33" s="29"/>
    </row>
    <row r="34" spans="1:12" x14ac:dyDescent="0.2">
      <c r="A34" s="1" t="s">
        <v>140</v>
      </c>
      <c r="E34" s="55"/>
      <c r="K34" s="49">
        <f>B35*E35</f>
        <v>66000</v>
      </c>
      <c r="L34" s="29"/>
    </row>
    <row r="35" spans="1:12" x14ac:dyDescent="0.2">
      <c r="B35" s="93">
        <v>1000</v>
      </c>
      <c r="C35" s="8" t="s">
        <v>98</v>
      </c>
      <c r="D35" s="1" t="s">
        <v>4</v>
      </c>
      <c r="E35" s="58">
        <f>INT(E12)</f>
        <v>66</v>
      </c>
      <c r="F35" s="8" t="s">
        <v>8</v>
      </c>
      <c r="G35" s="9" t="s">
        <v>18</v>
      </c>
      <c r="K35" s="49"/>
      <c r="L35" s="29"/>
    </row>
    <row r="36" spans="1:12" x14ac:dyDescent="0.2">
      <c r="A36" s="1" t="s">
        <v>120</v>
      </c>
      <c r="K36" s="49">
        <v>19258.78</v>
      </c>
      <c r="L36" s="29"/>
    </row>
    <row r="37" spans="1:12" x14ac:dyDescent="0.2">
      <c r="L37" s="29"/>
    </row>
    <row r="38" spans="1:12" x14ac:dyDescent="0.2">
      <c r="A38" s="4" t="s">
        <v>27</v>
      </c>
      <c r="L38" s="36">
        <v>64000</v>
      </c>
    </row>
    <row r="39" spans="1:12" x14ac:dyDescent="0.2">
      <c r="A39" s="4" t="s">
        <v>28</v>
      </c>
      <c r="L39" s="28">
        <f>E41*B41</f>
        <v>1320000</v>
      </c>
    </row>
    <row r="40" spans="1:12" x14ac:dyDescent="0.2">
      <c r="A40" s="1" t="s">
        <v>129</v>
      </c>
      <c r="L40" s="29"/>
    </row>
    <row r="41" spans="1:12" x14ac:dyDescent="0.2">
      <c r="B41" s="10">
        <v>5000</v>
      </c>
      <c r="C41" s="8" t="s">
        <v>98</v>
      </c>
      <c r="D41" s="1" t="s">
        <v>4</v>
      </c>
      <c r="E41" s="58">
        <f>PRODUCT(E12*4)</f>
        <v>264</v>
      </c>
      <c r="F41" s="30" t="s">
        <v>8</v>
      </c>
      <c r="G41" s="9" t="s">
        <v>18</v>
      </c>
      <c r="H41" s="1" t="s">
        <v>5</v>
      </c>
      <c r="L41" s="29"/>
    </row>
    <row r="42" spans="1:12" x14ac:dyDescent="0.2">
      <c r="A42" s="4" t="s">
        <v>102</v>
      </c>
      <c r="L42" s="28">
        <v>0</v>
      </c>
    </row>
    <row r="43" spans="1:12" x14ac:dyDescent="0.2">
      <c r="A43" s="4" t="s">
        <v>31</v>
      </c>
      <c r="L43" s="28">
        <f>(L42+L39+L38+L24+L19+L13+L6)*0.01</f>
        <v>47980.415999999997</v>
      </c>
    </row>
    <row r="44" spans="1:12" x14ac:dyDescent="0.2">
      <c r="A44" s="4" t="s">
        <v>32</v>
      </c>
      <c r="L44" s="28">
        <f>(L43+L42+L39+L38+L24+L19+L13+L6)*0.01</f>
        <v>48460.220159999997</v>
      </c>
    </row>
    <row r="45" spans="1:12" x14ac:dyDescent="0.2">
      <c r="A45" s="1" t="s">
        <v>33</v>
      </c>
      <c r="L45" s="28">
        <f>SUM(L6:L44)</f>
        <v>4894482.2361599999</v>
      </c>
    </row>
    <row r="46" spans="1:12" x14ac:dyDescent="0.2">
      <c r="A46" s="1" t="s">
        <v>34</v>
      </c>
      <c r="K46" s="28"/>
      <c r="L46" s="28">
        <f>'66-90X4 İŞLETME'!L18</f>
        <v>1200077.7960000001</v>
      </c>
    </row>
    <row r="47" spans="1:12" ht="15" x14ac:dyDescent="0.25">
      <c r="A47" s="25" t="s">
        <v>35</v>
      </c>
      <c r="L47" s="28">
        <f>SUM(L45:L46)</f>
        <v>6094560.0321599999</v>
      </c>
    </row>
    <row r="49" spans="1:13" x14ac:dyDescent="0.2">
      <c r="A49" s="51" t="s">
        <v>124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1:13" ht="5.25" customHeight="1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</row>
    <row r="51" spans="1:13" x14ac:dyDescent="0.2">
      <c r="A51" s="37" t="s">
        <v>86</v>
      </c>
      <c r="E51" s="10"/>
    </row>
    <row r="52" spans="1:13" x14ac:dyDescent="0.2">
      <c r="A52" s="37" t="s">
        <v>176</v>
      </c>
      <c r="E52" s="10"/>
    </row>
    <row r="53" spans="1:13" ht="5.25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x14ac:dyDescent="0.2">
      <c r="A54" s="51" t="s">
        <v>122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x14ac:dyDescent="0.2">
      <c r="A55" s="51" t="s">
        <v>110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</row>
    <row r="56" spans="1:13" x14ac:dyDescent="0.2">
      <c r="A56" s="51" t="s">
        <v>111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1:13" ht="10.5" customHeight="1" x14ac:dyDescent="0.2">
      <c r="A57" s="51" t="s">
        <v>181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</row>
    <row r="58" spans="1:13" ht="5.25" customHeight="1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1:13" ht="11.25" customHeight="1" x14ac:dyDescent="0.2">
      <c r="A59" s="51" t="s">
        <v>123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3" ht="5.25" customHeight="1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13" x14ac:dyDescent="0.2">
      <c r="A61" s="70" t="s">
        <v>167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51"/>
    </row>
    <row r="62" spans="1:13" x14ac:dyDescent="0.2">
      <c r="A62" s="70" t="s">
        <v>159</v>
      </c>
      <c r="B62" s="66"/>
      <c r="C62" s="66"/>
      <c r="D62" s="66"/>
      <c r="E62" s="66"/>
      <c r="F62" s="66"/>
      <c r="G62" s="66"/>
      <c r="H62" s="66"/>
      <c r="I62" s="66"/>
      <c r="J62" s="67"/>
      <c r="K62" s="67"/>
      <c r="L62" s="67"/>
      <c r="M62" s="51"/>
    </row>
    <row r="63" spans="1:13" ht="5.25" customHeight="1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1:13" x14ac:dyDescent="0.2">
      <c r="A64" s="1" t="s">
        <v>168</v>
      </c>
      <c r="C64" s="1"/>
      <c r="G64" s="1"/>
      <c r="K64" s="51"/>
    </row>
    <row r="65" spans="1:13" x14ac:dyDescent="0.2">
      <c r="A65" s="1" t="s">
        <v>162</v>
      </c>
      <c r="C65" s="1"/>
      <c r="F65" s="3"/>
      <c r="G65" s="1"/>
      <c r="L65" s="51"/>
      <c r="M65" s="51"/>
    </row>
    <row r="66" spans="1:13" ht="6.75" customHeight="1" x14ac:dyDescent="0.2">
      <c r="C66" s="1"/>
      <c r="G66" s="1"/>
    </row>
    <row r="67" spans="1:13" x14ac:dyDescent="0.2">
      <c r="A67" s="1" t="s">
        <v>169</v>
      </c>
      <c r="C67" s="1"/>
      <c r="G67" s="1"/>
    </row>
    <row r="68" spans="1:13" x14ac:dyDescent="0.2">
      <c r="A68" s="68" t="s">
        <v>138</v>
      </c>
      <c r="B68" s="8"/>
      <c r="C68" s="1"/>
      <c r="F68" s="9"/>
      <c r="G68" s="1"/>
    </row>
    <row r="69" spans="1:13" x14ac:dyDescent="0.2">
      <c r="A69" s="68" t="s">
        <v>143</v>
      </c>
      <c r="B69" s="8"/>
      <c r="C69" s="1"/>
      <c r="F69" s="9"/>
      <c r="G69" s="1"/>
      <c r="M69"/>
    </row>
    <row r="70" spans="1:13" x14ac:dyDescent="0.2">
      <c r="A70" t="s">
        <v>139</v>
      </c>
      <c r="B70"/>
      <c r="C70"/>
      <c r="D70"/>
      <c r="E70"/>
      <c r="F70"/>
      <c r="G70" t="s">
        <v>137</v>
      </c>
      <c r="H70"/>
      <c r="I70"/>
      <c r="J70"/>
      <c r="K70"/>
      <c r="L70"/>
      <c r="M70"/>
    </row>
    <row r="71" spans="1:13" x14ac:dyDescent="0.2">
      <c r="A71" t="s">
        <v>137</v>
      </c>
      <c r="B71"/>
      <c r="C71"/>
      <c r="D71"/>
      <c r="E71"/>
      <c r="F71"/>
      <c r="G71"/>
      <c r="H71"/>
      <c r="I71"/>
      <c r="J71"/>
      <c r="K71"/>
      <c r="L71"/>
      <c r="M71"/>
    </row>
    <row r="72" spans="1:13" ht="3" customHeight="1" x14ac:dyDescent="0.2"/>
    <row r="73" spans="1:13" x14ac:dyDescent="0.2">
      <c r="A73" s="37" t="s">
        <v>170</v>
      </c>
      <c r="B73"/>
      <c r="C73"/>
      <c r="D73"/>
      <c r="E73"/>
      <c r="F73"/>
      <c r="G73"/>
      <c r="H73"/>
      <c r="I73"/>
      <c r="J73"/>
      <c r="K73"/>
      <c r="L73"/>
    </row>
    <row r="74" spans="1:13" x14ac:dyDescent="0.2">
      <c r="A74" t="s">
        <v>134</v>
      </c>
      <c r="B74"/>
      <c r="C74"/>
      <c r="D74"/>
      <c r="E74"/>
      <c r="F74"/>
      <c r="G74"/>
      <c r="H74"/>
      <c r="I74"/>
      <c r="J74"/>
      <c r="K74"/>
      <c r="L74"/>
    </row>
    <row r="76" spans="1:13" x14ac:dyDescent="0.2">
      <c r="A76" s="67"/>
      <c r="G76" s="97"/>
      <c r="H76" s="97"/>
      <c r="I76" s="97"/>
      <c r="J76" s="97"/>
      <c r="K76" s="97"/>
      <c r="L76" s="97"/>
    </row>
    <row r="77" spans="1:13" x14ac:dyDescent="0.2">
      <c r="A77" s="67"/>
      <c r="B77" s="76"/>
      <c r="C77" s="76"/>
      <c r="G77" s="96"/>
      <c r="H77" s="96"/>
      <c r="I77" s="96"/>
      <c r="J77" s="96"/>
      <c r="K77" s="96"/>
      <c r="L77" s="96"/>
    </row>
    <row r="78" spans="1:13" x14ac:dyDescent="0.2">
      <c r="B78" s="73"/>
      <c r="C78" s="73"/>
      <c r="F78" s="73"/>
      <c r="G78" s="97"/>
      <c r="H78" s="97"/>
      <c r="I78" s="97"/>
      <c r="J78" s="97"/>
      <c r="K78" s="97"/>
      <c r="L78" s="97"/>
    </row>
    <row r="79" spans="1:13" x14ac:dyDescent="0.2">
      <c r="B79" s="73"/>
      <c r="C79" s="73"/>
      <c r="F79" s="73"/>
      <c r="G79" s="97"/>
      <c r="H79" s="97"/>
      <c r="I79" s="97"/>
      <c r="J79" s="97"/>
      <c r="K79" s="97"/>
      <c r="L79" s="97"/>
    </row>
    <row r="80" spans="1:13" x14ac:dyDescent="0.2">
      <c r="A80"/>
      <c r="B80"/>
      <c r="C80"/>
      <c r="D80"/>
      <c r="E80"/>
      <c r="F80"/>
      <c r="G80" s="95"/>
      <c r="H80" s="95"/>
      <c r="I80" s="95"/>
      <c r="J80" s="95"/>
      <c r="K80" s="95"/>
      <c r="L80" s="95"/>
    </row>
    <row r="81" spans="1:12" x14ac:dyDescent="0.2">
      <c r="C81"/>
      <c r="D81"/>
      <c r="E81"/>
      <c r="F81"/>
      <c r="G81"/>
      <c r="H81"/>
      <c r="I81"/>
      <c r="J81"/>
      <c r="K81"/>
      <c r="L81"/>
    </row>
    <row r="82" spans="1:12" x14ac:dyDescent="0.2">
      <c r="A82" s="95"/>
      <c r="B82" s="95"/>
      <c r="C82"/>
      <c r="D82" s="105"/>
      <c r="E82" s="95"/>
      <c r="F82" s="95"/>
      <c r="G82" s="95"/>
      <c r="H82" s="95"/>
      <c r="I82" s="95"/>
      <c r="J82" s="95"/>
      <c r="K82" s="95"/>
      <c r="L82" s="95"/>
    </row>
    <row r="83" spans="1:12" x14ac:dyDescent="0.2">
      <c r="A83" s="95"/>
      <c r="B83" s="95"/>
      <c r="C83"/>
      <c r="D83" s="105"/>
      <c r="E83" s="95"/>
      <c r="F83" s="95"/>
      <c r="G83" s="95"/>
      <c r="H83" s="95"/>
      <c r="I83" s="95"/>
      <c r="J83" s="95"/>
      <c r="K83" s="95"/>
      <c r="L83" s="95"/>
    </row>
    <row r="84" spans="1:12" x14ac:dyDescent="0.2">
      <c r="A84" s="98"/>
      <c r="B84" s="98"/>
      <c r="D84" s="98"/>
      <c r="E84" s="95"/>
      <c r="F84" s="95"/>
      <c r="G84" s="101"/>
      <c r="H84" s="101"/>
      <c r="I84" s="101"/>
      <c r="J84" s="101"/>
      <c r="K84" s="101"/>
      <c r="L84" s="101"/>
    </row>
  </sheetData>
  <sheetProtection password="CA0F" sheet="1" objects="1" scenarios="1"/>
  <mergeCells count="18">
    <mergeCell ref="G84:L84"/>
    <mergeCell ref="A83:B83"/>
    <mergeCell ref="D83:F83"/>
    <mergeCell ref="G83:L83"/>
    <mergeCell ref="G79:L79"/>
    <mergeCell ref="G80:L80"/>
    <mergeCell ref="A84:B84"/>
    <mergeCell ref="A82:B82"/>
    <mergeCell ref="D82:F82"/>
    <mergeCell ref="G82:L82"/>
    <mergeCell ref="D84:F84"/>
    <mergeCell ref="G77:L77"/>
    <mergeCell ref="G78:L78"/>
    <mergeCell ref="A1:L1"/>
    <mergeCell ref="A2:L2"/>
    <mergeCell ref="A3:L3"/>
    <mergeCell ref="G76:L76"/>
    <mergeCell ref="A4:M4"/>
  </mergeCells>
  <phoneticPr fontId="14" type="noConversion"/>
  <pageMargins left="1.4173228346456694" right="0.47244094488188981" top="0.27559055118110237" bottom="0.19685039370078741" header="0.19685039370078741" footer="0.19685039370078741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zoomScaleNormal="100" workbookViewId="0">
      <selection activeCell="A5" sqref="A5"/>
    </sheetView>
  </sheetViews>
  <sheetFormatPr defaultRowHeight="12.75" x14ac:dyDescent="0.2"/>
  <cols>
    <col min="2" max="2" width="12.28515625" customWidth="1"/>
    <col min="4" max="4" width="5.42578125" customWidth="1"/>
    <col min="5" max="5" width="4" customWidth="1"/>
    <col min="6" max="6" width="3.5703125" customWidth="1"/>
    <col min="7" max="7" width="3" customWidth="1"/>
    <col min="10" max="10" width="2.42578125" customWidth="1"/>
    <col min="11" max="11" width="3.140625" customWidth="1"/>
    <col min="12" max="12" width="5.28515625" customWidth="1"/>
    <col min="13" max="13" width="1.7109375" customWidth="1"/>
    <col min="14" max="14" width="11.85546875" customWidth="1"/>
    <col min="15" max="15" width="15.140625" customWidth="1"/>
  </cols>
  <sheetData>
    <row r="1" spans="1:16" ht="14.25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"/>
    </row>
    <row r="2" spans="1:16" ht="14.25" x14ac:dyDescent="0.2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"/>
    </row>
    <row r="3" spans="1:16" ht="15" x14ac:dyDescent="0.25">
      <c r="A3" s="100" t="s">
        <v>153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60"/>
    </row>
    <row r="4" spans="1:16" ht="15" x14ac:dyDescent="0.25">
      <c r="A4" s="100" t="s">
        <v>175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60"/>
    </row>
    <row r="5" spans="1:16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</row>
    <row r="6" spans="1:16" x14ac:dyDescent="0.2">
      <c r="A6" s="4" t="s">
        <v>37</v>
      </c>
      <c r="B6" s="3"/>
      <c r="C6" s="5"/>
      <c r="D6" s="5"/>
      <c r="E6" s="3"/>
      <c r="F6" s="3"/>
      <c r="G6" s="3"/>
      <c r="H6" s="3"/>
      <c r="I6" s="3"/>
      <c r="J6" s="6"/>
      <c r="K6" s="3"/>
      <c r="L6" s="3"/>
      <c r="M6" s="3"/>
      <c r="N6" s="1"/>
      <c r="O6" s="4">
        <f>SUM(N7:N9)</f>
        <v>1262165.2050000001</v>
      </c>
      <c r="P6" s="1"/>
    </row>
    <row r="7" spans="1:16" x14ac:dyDescent="0.2">
      <c r="A7" s="1" t="s">
        <v>38</v>
      </c>
      <c r="B7" s="3"/>
      <c r="C7" s="5"/>
      <c r="D7" s="5"/>
      <c r="E7" s="3"/>
      <c r="F7" s="3"/>
      <c r="G7" s="3"/>
      <c r="H7" s="3"/>
      <c r="I7" s="3"/>
      <c r="J7" s="6"/>
      <c r="K7" s="3"/>
      <c r="L7" s="3"/>
      <c r="M7" s="3"/>
      <c r="N7" s="1">
        <f>H8*B8</f>
        <v>1256915.2050000001</v>
      </c>
      <c r="O7" s="4"/>
      <c r="P7" s="1"/>
    </row>
    <row r="8" spans="1:16" x14ac:dyDescent="0.2">
      <c r="A8" s="1"/>
      <c r="B8" s="7">
        <f>O22</f>
        <v>2513830.41</v>
      </c>
      <c r="C8" s="8" t="s">
        <v>5</v>
      </c>
      <c r="D8" s="8"/>
      <c r="E8" s="1" t="s">
        <v>4</v>
      </c>
      <c r="F8" s="1"/>
      <c r="G8" s="1"/>
      <c r="H8" s="9">
        <v>0.5</v>
      </c>
      <c r="I8" s="3" t="s">
        <v>18</v>
      </c>
      <c r="J8" s="6"/>
      <c r="K8" s="3"/>
      <c r="L8" s="3"/>
      <c r="M8" s="3"/>
      <c r="N8" s="1"/>
      <c r="O8" s="4"/>
      <c r="P8" s="1"/>
    </row>
    <row r="9" spans="1:16" x14ac:dyDescent="0.2">
      <c r="A9" s="1" t="s">
        <v>39</v>
      </c>
      <c r="B9" s="3"/>
      <c r="C9" s="5"/>
      <c r="D9" s="5"/>
      <c r="E9" s="3"/>
      <c r="F9" s="3"/>
      <c r="G9" s="3"/>
      <c r="H9" s="3"/>
      <c r="I9" s="3"/>
      <c r="J9" s="6"/>
      <c r="K9" s="3"/>
      <c r="L9" s="3"/>
      <c r="M9" s="3"/>
      <c r="N9" s="1">
        <f>H10*B10</f>
        <v>5250</v>
      </c>
      <c r="O9" s="4"/>
      <c r="P9" s="1"/>
    </row>
    <row r="10" spans="1:16" x14ac:dyDescent="0.2">
      <c r="A10" s="1"/>
      <c r="B10" s="7">
        <f>O28</f>
        <v>10500</v>
      </c>
      <c r="C10" s="8" t="s">
        <v>5</v>
      </c>
      <c r="D10" s="8"/>
      <c r="E10" s="1" t="s">
        <v>4</v>
      </c>
      <c r="F10" s="1"/>
      <c r="G10" s="1"/>
      <c r="H10" s="9">
        <v>0.5</v>
      </c>
      <c r="I10" s="3" t="s">
        <v>18</v>
      </c>
      <c r="J10" s="6"/>
      <c r="K10" s="3"/>
      <c r="L10" s="3"/>
      <c r="M10" s="3"/>
      <c r="N10" s="1"/>
      <c r="O10" s="4"/>
      <c r="P10" s="1"/>
    </row>
    <row r="11" spans="1:16" x14ac:dyDescent="0.2">
      <c r="A11" s="1"/>
      <c r="B11" s="10"/>
      <c r="C11" s="8"/>
      <c r="D11" s="8"/>
      <c r="E11" s="1"/>
      <c r="F11" s="1"/>
      <c r="G11" s="1"/>
      <c r="H11" s="9"/>
      <c r="I11" s="3"/>
      <c r="J11" s="6"/>
      <c r="K11" s="3"/>
      <c r="L11" s="3"/>
      <c r="M11" s="3"/>
      <c r="N11" s="1"/>
      <c r="O11" s="4"/>
      <c r="P11" s="1"/>
    </row>
    <row r="12" spans="1:16" x14ac:dyDescent="0.2">
      <c r="A12" s="4" t="s">
        <v>40</v>
      </c>
      <c r="B12" s="11"/>
      <c r="C12" s="5"/>
      <c r="D12" s="5"/>
      <c r="E12" s="3"/>
      <c r="F12" s="3"/>
      <c r="G12" s="3"/>
      <c r="H12" s="3"/>
      <c r="I12" s="5"/>
      <c r="J12" s="6"/>
      <c r="K12" s="3"/>
      <c r="L12" s="3"/>
      <c r="M12" s="3"/>
      <c r="N12" s="1"/>
      <c r="O12" s="1">
        <f>H13*B13</f>
        <v>96452</v>
      </c>
      <c r="P12" s="1"/>
    </row>
    <row r="13" spans="1:16" x14ac:dyDescent="0.2">
      <c r="A13" s="1"/>
      <c r="B13" s="7">
        <f>O43+O45+O33+O47+O49+O51</f>
        <v>192904</v>
      </c>
      <c r="C13" s="8" t="s">
        <v>5</v>
      </c>
      <c r="D13" s="8"/>
      <c r="E13" s="1" t="s">
        <v>4</v>
      </c>
      <c r="F13" s="1"/>
      <c r="G13" s="1"/>
      <c r="H13" s="9">
        <v>0.5</v>
      </c>
      <c r="I13" s="3" t="s">
        <v>18</v>
      </c>
      <c r="J13" s="6"/>
      <c r="K13" s="3"/>
      <c r="L13" s="3"/>
      <c r="M13" s="3"/>
      <c r="N13" s="1"/>
      <c r="O13" s="4"/>
      <c r="P13" s="1"/>
    </row>
    <row r="14" spans="1:16" x14ac:dyDescent="0.2">
      <c r="A14" s="1"/>
      <c r="B14" s="3"/>
      <c r="C14" s="5"/>
      <c r="D14" s="5"/>
      <c r="E14" s="3"/>
      <c r="F14" s="3"/>
      <c r="G14" s="3"/>
      <c r="H14" s="3"/>
      <c r="I14" s="3"/>
      <c r="J14" s="6"/>
      <c r="K14" s="3"/>
      <c r="L14" s="3"/>
      <c r="M14" s="3"/>
      <c r="N14" s="1"/>
      <c r="O14" s="4"/>
      <c r="P14" s="1"/>
    </row>
    <row r="15" spans="1:16" x14ac:dyDescent="0.2">
      <c r="A15" s="4" t="s">
        <v>41</v>
      </c>
      <c r="B15" s="3"/>
      <c r="C15" s="5"/>
      <c r="D15" s="5"/>
      <c r="E15" s="3"/>
      <c r="F15" s="3"/>
      <c r="G15" s="3"/>
      <c r="H15" s="3"/>
      <c r="I15" s="3"/>
      <c r="J15" s="6"/>
      <c r="K15" s="3"/>
      <c r="L15" s="3"/>
      <c r="M15" s="3"/>
      <c r="N15" s="1"/>
      <c r="O15" s="1">
        <f>H16*B16</f>
        <v>271723.44100000005</v>
      </c>
      <c r="P15" s="1"/>
    </row>
    <row r="16" spans="1:16" x14ac:dyDescent="0.2">
      <c r="A16" s="1"/>
      <c r="B16" s="7">
        <f>O53</f>
        <v>2717234.41</v>
      </c>
      <c r="C16" s="8" t="s">
        <v>5</v>
      </c>
      <c r="D16" s="8"/>
      <c r="E16" s="1" t="s">
        <v>4</v>
      </c>
      <c r="F16" s="1"/>
      <c r="G16" s="1"/>
      <c r="H16" s="9">
        <v>0.1</v>
      </c>
      <c r="I16" s="3" t="s">
        <v>18</v>
      </c>
      <c r="J16" s="6"/>
      <c r="K16" s="3"/>
      <c r="L16" s="3"/>
      <c r="M16" s="3"/>
      <c r="N16" s="1"/>
      <c r="O16" s="4"/>
      <c r="P16" s="1"/>
    </row>
    <row r="17" spans="1:16" x14ac:dyDescent="0.2">
      <c r="A17" s="1"/>
      <c r="B17" s="10"/>
      <c r="C17" s="8"/>
      <c r="D17" s="8"/>
      <c r="E17" s="1"/>
      <c r="F17" s="1"/>
      <c r="G17" s="1"/>
      <c r="H17" s="9"/>
      <c r="I17" s="3"/>
      <c r="J17" s="6"/>
      <c r="K17" s="3"/>
      <c r="L17" s="3"/>
      <c r="M17" s="3"/>
      <c r="N17" s="1"/>
      <c r="O17" s="4"/>
      <c r="P17" s="1"/>
    </row>
    <row r="18" spans="1:16" ht="15.75" x14ac:dyDescent="0.25">
      <c r="A18" s="12" t="s">
        <v>42</v>
      </c>
      <c r="B18" s="10"/>
      <c r="C18" s="8"/>
      <c r="D18" s="8"/>
      <c r="E18" s="1"/>
      <c r="F18" s="1"/>
      <c r="G18" s="1"/>
      <c r="H18" s="9"/>
      <c r="I18" s="3"/>
      <c r="J18" s="6"/>
      <c r="K18" s="3"/>
      <c r="L18" s="3"/>
      <c r="M18" s="3"/>
      <c r="N18" s="1"/>
      <c r="O18" s="12">
        <f>SUM(O5:O16)</f>
        <v>1630340.6460000002</v>
      </c>
      <c r="P18" s="1"/>
    </row>
    <row r="19" spans="1:16" ht="13.5" thickBot="1" x14ac:dyDescent="0.25">
      <c r="A19" s="13"/>
      <c r="B19" s="14"/>
      <c r="C19" s="15"/>
      <c r="D19" s="15"/>
      <c r="E19" s="14"/>
      <c r="F19" s="14"/>
      <c r="G19" s="14"/>
      <c r="H19" s="14"/>
      <c r="I19" s="14"/>
      <c r="J19" s="16"/>
      <c r="K19" s="14"/>
      <c r="L19" s="14"/>
      <c r="M19" s="14"/>
      <c r="N19" s="17"/>
      <c r="O19" s="18"/>
      <c r="P19" s="1"/>
    </row>
    <row r="20" spans="1:16" x14ac:dyDescent="0.2">
      <c r="A20" s="1"/>
      <c r="B20" s="3"/>
      <c r="C20" s="5"/>
      <c r="D20" s="5"/>
      <c r="E20" s="3"/>
      <c r="F20" s="3"/>
      <c r="G20" s="3"/>
      <c r="H20" s="3"/>
      <c r="I20" s="3"/>
      <c r="J20" s="6"/>
      <c r="K20" s="3"/>
      <c r="L20" s="3"/>
      <c r="M20" s="3"/>
      <c r="N20" s="10"/>
      <c r="O20" s="4"/>
      <c r="P20" s="1"/>
    </row>
    <row r="21" spans="1:16" ht="15" x14ac:dyDescent="0.25">
      <c r="A21" s="19" t="s">
        <v>43</v>
      </c>
      <c r="B21" s="3"/>
      <c r="C21" s="5"/>
      <c r="D21" s="5"/>
      <c r="E21" s="3"/>
      <c r="F21" s="3"/>
      <c r="G21" s="3"/>
      <c r="H21" s="3"/>
      <c r="I21" s="3"/>
      <c r="J21" s="6"/>
      <c r="K21" s="3"/>
      <c r="L21" s="3"/>
      <c r="M21" s="3"/>
      <c r="N21" s="1"/>
      <c r="O21" s="1"/>
      <c r="P21" s="1"/>
    </row>
    <row r="22" spans="1:16" ht="15" x14ac:dyDescent="0.25">
      <c r="A22" s="19" t="s">
        <v>85</v>
      </c>
      <c r="B22" s="3"/>
      <c r="C22" s="5"/>
      <c r="D22" s="5"/>
      <c r="E22" s="3"/>
      <c r="F22" s="3"/>
      <c r="G22" s="3"/>
      <c r="H22" s="3"/>
      <c r="I22" s="3"/>
      <c r="J22" s="6"/>
      <c r="K22" s="3"/>
      <c r="L22" s="3"/>
      <c r="M22" s="3"/>
      <c r="N22" s="1"/>
      <c r="O22" s="4">
        <f>SUM(N23:N25)</f>
        <v>2513830.41</v>
      </c>
      <c r="P22" s="1"/>
    </row>
    <row r="23" spans="1:16" x14ac:dyDescent="0.2">
      <c r="A23" s="1" t="s">
        <v>45</v>
      </c>
      <c r="B23" s="3"/>
      <c r="C23" s="5"/>
      <c r="D23" s="5"/>
      <c r="E23" s="3"/>
      <c r="F23" s="3"/>
      <c r="G23" s="3"/>
      <c r="H23" s="3"/>
      <c r="I23" s="3"/>
      <c r="J23" s="6"/>
      <c r="K23" s="3"/>
      <c r="L23" s="3"/>
      <c r="M23" s="3"/>
      <c r="N23" s="55">
        <f>H24*E24*B24</f>
        <v>1403629.4999999998</v>
      </c>
      <c r="O23" s="1"/>
      <c r="P23" s="1"/>
    </row>
    <row r="24" spans="1:16" x14ac:dyDescent="0.2">
      <c r="A24" s="1"/>
      <c r="B24" s="42">
        <v>1.1299999999999999</v>
      </c>
      <c r="C24" s="5" t="s">
        <v>145</v>
      </c>
      <c r="D24" s="5" t="s">
        <v>4</v>
      </c>
      <c r="E24" s="41">
        <v>364</v>
      </c>
      <c r="F24" s="41" t="s">
        <v>60</v>
      </c>
      <c r="G24" s="40" t="s">
        <v>4</v>
      </c>
      <c r="H24" s="7">
        <v>3412.5</v>
      </c>
      <c r="I24" s="3" t="s">
        <v>46</v>
      </c>
      <c r="J24" s="6" t="s">
        <v>5</v>
      </c>
      <c r="K24" s="3"/>
      <c r="L24" s="3"/>
      <c r="M24" s="3"/>
      <c r="N24" s="1"/>
      <c r="O24" s="1"/>
      <c r="P24" s="1"/>
    </row>
    <row r="25" spans="1:16" x14ac:dyDescent="0.2">
      <c r="A25" s="1" t="s">
        <v>47</v>
      </c>
      <c r="B25" s="3"/>
      <c r="C25" s="5"/>
      <c r="D25" s="5"/>
      <c r="E25" s="3"/>
      <c r="F25" s="3"/>
      <c r="G25" s="3"/>
      <c r="H25" s="3"/>
      <c r="I25" s="3"/>
      <c r="J25" s="6"/>
      <c r="K25" s="3"/>
      <c r="L25" s="3"/>
      <c r="M25" s="3"/>
      <c r="N25" s="1">
        <f>H26*E26*B26</f>
        <v>1110200.9100000001</v>
      </c>
      <c r="O25" s="1"/>
      <c r="P25" s="1"/>
    </row>
    <row r="26" spans="1:16" x14ac:dyDescent="0.2">
      <c r="A26" s="1"/>
      <c r="B26" s="42">
        <v>1.5</v>
      </c>
      <c r="C26" s="5" t="s">
        <v>145</v>
      </c>
      <c r="D26" s="5"/>
      <c r="E26" s="41">
        <f>INT(E24)</f>
        <v>364</v>
      </c>
      <c r="F26" s="41" t="s">
        <v>60</v>
      </c>
      <c r="G26" s="3" t="s">
        <v>4</v>
      </c>
      <c r="H26" s="7">
        <f>406667/200</f>
        <v>2033.335</v>
      </c>
      <c r="I26" s="3" t="s">
        <v>46</v>
      </c>
      <c r="J26" s="6" t="s">
        <v>5</v>
      </c>
      <c r="K26" s="3"/>
      <c r="L26" s="3"/>
      <c r="M26" s="3"/>
      <c r="N26" s="1"/>
      <c r="O26" s="1"/>
      <c r="P26" s="1"/>
    </row>
    <row r="27" spans="1:16" x14ac:dyDescent="0.2">
      <c r="A27" s="1"/>
      <c r="B27" s="10"/>
      <c r="C27" s="5"/>
      <c r="D27" s="5"/>
      <c r="E27" s="3"/>
      <c r="F27" s="3"/>
      <c r="G27" s="3"/>
      <c r="H27" s="7"/>
      <c r="I27" s="3"/>
      <c r="J27" s="6"/>
      <c r="K27" s="3"/>
      <c r="L27" s="3"/>
      <c r="M27" s="3"/>
      <c r="N27" s="1"/>
      <c r="O27" s="1"/>
      <c r="P27" s="1"/>
    </row>
    <row r="28" spans="1:16" x14ac:dyDescent="0.2">
      <c r="A28" s="4" t="s">
        <v>48</v>
      </c>
      <c r="B28" s="3"/>
      <c r="C28" s="5"/>
      <c r="D28" s="5"/>
      <c r="E28" s="3"/>
      <c r="F28" s="3"/>
      <c r="G28" s="3"/>
      <c r="H28" s="3"/>
      <c r="I28" s="3"/>
      <c r="J28" s="6"/>
      <c r="K28" s="3"/>
      <c r="L28" s="3"/>
      <c r="M28" s="3"/>
      <c r="N28" s="1"/>
      <c r="O28" s="4">
        <f>SUM(N29:N31)</f>
        <v>10500</v>
      </c>
      <c r="P28" s="1"/>
    </row>
    <row r="29" spans="1:16" x14ac:dyDescent="0.2">
      <c r="A29" s="1" t="s">
        <v>74</v>
      </c>
      <c r="B29" s="3"/>
      <c r="C29" s="5"/>
      <c r="D29" s="5"/>
      <c r="E29" s="3"/>
      <c r="F29" s="3"/>
      <c r="G29" s="3"/>
      <c r="H29" s="3"/>
      <c r="I29" s="3"/>
      <c r="J29" s="6"/>
      <c r="K29" s="3"/>
      <c r="L29" s="3"/>
      <c r="M29" s="3"/>
      <c r="N29" s="1">
        <f>H30*B30</f>
        <v>9100</v>
      </c>
      <c r="O29" s="1"/>
      <c r="P29" s="1"/>
    </row>
    <row r="30" spans="1:16" x14ac:dyDescent="0.2">
      <c r="A30" s="1"/>
      <c r="B30" s="10">
        <v>12.5</v>
      </c>
      <c r="C30" s="5" t="s">
        <v>94</v>
      </c>
      <c r="D30" s="5"/>
      <c r="E30" s="3" t="s">
        <v>4</v>
      </c>
      <c r="F30" s="3"/>
      <c r="G30" s="3"/>
      <c r="H30" s="58">
        <f>INT(E24*2)</f>
        <v>728</v>
      </c>
      <c r="I30" s="62" t="s">
        <v>58</v>
      </c>
      <c r="J30" s="6" t="s">
        <v>5</v>
      </c>
      <c r="K30" s="3"/>
      <c r="L30" s="3"/>
      <c r="M30" s="3"/>
      <c r="N30" s="1"/>
      <c r="O30" s="1"/>
      <c r="P30" s="1"/>
    </row>
    <row r="31" spans="1:16" x14ac:dyDescent="0.2">
      <c r="A31" s="1" t="s">
        <v>75</v>
      </c>
      <c r="B31" s="3"/>
      <c r="C31" s="5"/>
      <c r="D31" s="5"/>
      <c r="E31" s="3"/>
      <c r="F31" s="3"/>
      <c r="G31" s="3"/>
      <c r="H31" s="40"/>
      <c r="I31" s="40"/>
      <c r="J31" s="6"/>
      <c r="K31" s="3"/>
      <c r="L31" s="3"/>
      <c r="M31" s="3"/>
      <c r="N31" s="20">
        <v>1400</v>
      </c>
      <c r="O31" s="1"/>
      <c r="P31" s="1"/>
    </row>
    <row r="32" spans="1:16" x14ac:dyDescent="0.2">
      <c r="A32" s="1"/>
      <c r="B32" s="3"/>
      <c r="C32" s="5"/>
      <c r="D32" s="5"/>
      <c r="E32" s="3"/>
      <c r="F32" s="3"/>
      <c r="G32" s="3"/>
      <c r="H32" s="40"/>
      <c r="I32" s="40"/>
      <c r="J32" s="6"/>
      <c r="K32" s="3"/>
      <c r="L32" s="3"/>
      <c r="M32" s="3"/>
      <c r="N32" s="20"/>
      <c r="O32" s="1"/>
      <c r="P32" s="1"/>
    </row>
    <row r="33" spans="1:16" x14ac:dyDescent="0.2">
      <c r="A33" s="4" t="s">
        <v>50</v>
      </c>
      <c r="B33" s="3"/>
      <c r="C33" s="5"/>
      <c r="D33" s="5"/>
      <c r="E33" s="3"/>
      <c r="F33" s="3"/>
      <c r="G33" s="3"/>
      <c r="H33" s="40"/>
      <c r="I33" s="40"/>
      <c r="J33" s="6"/>
      <c r="K33" s="3"/>
      <c r="L33" s="3"/>
      <c r="M33" s="3"/>
      <c r="N33" s="1"/>
      <c r="O33" s="4">
        <f>SUM(N34:N40)</f>
        <v>105324</v>
      </c>
      <c r="P33" s="1"/>
    </row>
    <row r="34" spans="1:16" x14ac:dyDescent="0.2">
      <c r="A34" s="1" t="s">
        <v>51</v>
      </c>
      <c r="B34" s="3"/>
      <c r="C34" s="5"/>
      <c r="D34" s="5"/>
      <c r="E34" s="3"/>
      <c r="F34" s="3"/>
      <c r="G34" s="3"/>
      <c r="H34" s="40"/>
      <c r="I34" s="40"/>
      <c r="J34" s="6"/>
      <c r="K34" s="3"/>
      <c r="L34" s="3"/>
      <c r="M34" s="3"/>
      <c r="N34" s="1">
        <f>H35*B35</f>
        <v>30000</v>
      </c>
      <c r="O34" s="1"/>
      <c r="P34" s="1"/>
    </row>
    <row r="35" spans="1:16" x14ac:dyDescent="0.2">
      <c r="A35" s="1"/>
      <c r="B35" s="10">
        <v>2500</v>
      </c>
      <c r="C35" s="5" t="s">
        <v>95</v>
      </c>
      <c r="D35" s="5"/>
      <c r="E35" s="3" t="s">
        <v>4</v>
      </c>
      <c r="F35" s="3"/>
      <c r="G35" s="3"/>
      <c r="H35" s="61">
        <v>12</v>
      </c>
      <c r="I35" s="40" t="s">
        <v>52</v>
      </c>
      <c r="J35" s="6" t="s">
        <v>5</v>
      </c>
      <c r="K35" s="3"/>
      <c r="L35" s="3"/>
      <c r="M35" s="3"/>
      <c r="N35" s="1"/>
      <c r="O35" s="1"/>
      <c r="P35" s="1"/>
    </row>
    <row r="36" spans="1:16" x14ac:dyDescent="0.2">
      <c r="A36" s="1" t="s">
        <v>53</v>
      </c>
      <c r="B36" s="3"/>
      <c r="C36" s="5"/>
      <c r="D36" s="5"/>
      <c r="E36" s="3"/>
      <c r="F36" s="3"/>
      <c r="G36" s="3"/>
      <c r="H36" s="63"/>
      <c r="I36" s="40"/>
      <c r="J36" s="6"/>
      <c r="K36" s="3"/>
      <c r="L36" s="3"/>
      <c r="M36" s="3"/>
      <c r="N36" s="1">
        <f>H37*B37</f>
        <v>21000</v>
      </c>
      <c r="O36" s="1"/>
      <c r="P36" s="1"/>
    </row>
    <row r="37" spans="1:16" x14ac:dyDescent="0.2">
      <c r="A37" s="1"/>
      <c r="B37" s="10">
        <v>1750</v>
      </c>
      <c r="C37" s="5" t="s">
        <v>95</v>
      </c>
      <c r="D37" s="5"/>
      <c r="E37" s="3" t="s">
        <v>4</v>
      </c>
      <c r="F37" s="3"/>
      <c r="G37" s="3"/>
      <c r="H37" s="61">
        <v>12</v>
      </c>
      <c r="I37" s="40" t="s">
        <v>52</v>
      </c>
      <c r="J37" s="6" t="s">
        <v>5</v>
      </c>
      <c r="K37" s="3"/>
      <c r="L37" s="3"/>
      <c r="M37" s="3"/>
      <c r="N37" s="1"/>
      <c r="O37" s="1"/>
      <c r="P37" s="1"/>
    </row>
    <row r="38" spans="1:16" x14ac:dyDescent="0.2">
      <c r="A38" s="1" t="s">
        <v>113</v>
      </c>
      <c r="B38" s="3"/>
      <c r="C38" s="5"/>
      <c r="D38" s="5"/>
      <c r="E38" s="3"/>
      <c r="F38" s="3"/>
      <c r="G38" s="3"/>
      <c r="H38" s="63"/>
      <c r="I38" s="40"/>
      <c r="J38" s="6"/>
      <c r="K38" s="3"/>
      <c r="L38" s="3"/>
      <c r="M38" s="3"/>
      <c r="N38" s="1">
        <f>K39*H39*B39</f>
        <v>40716</v>
      </c>
      <c r="O38" s="1"/>
      <c r="P38" s="1"/>
    </row>
    <row r="39" spans="1:16" x14ac:dyDescent="0.2">
      <c r="A39" s="1"/>
      <c r="B39" s="10">
        <v>1131</v>
      </c>
      <c r="C39" s="5" t="s">
        <v>95</v>
      </c>
      <c r="D39" s="5"/>
      <c r="E39" s="3" t="s">
        <v>4</v>
      </c>
      <c r="F39" s="3"/>
      <c r="G39" s="3"/>
      <c r="H39" s="61">
        <v>12</v>
      </c>
      <c r="I39" s="40" t="s">
        <v>54</v>
      </c>
      <c r="J39" s="6" t="s">
        <v>76</v>
      </c>
      <c r="K39" s="52">
        <v>3</v>
      </c>
      <c r="L39" s="3" t="s">
        <v>77</v>
      </c>
      <c r="M39" s="3"/>
      <c r="N39" s="1"/>
      <c r="O39" s="1"/>
      <c r="P39" s="1"/>
    </row>
    <row r="40" spans="1:16" x14ac:dyDescent="0.2">
      <c r="A40" s="1" t="s">
        <v>55</v>
      </c>
      <c r="B40" s="3"/>
      <c r="C40" s="5"/>
      <c r="D40" s="5"/>
      <c r="E40" s="3"/>
      <c r="F40" s="3"/>
      <c r="G40" s="3"/>
      <c r="H40" s="63"/>
      <c r="I40" s="40"/>
      <c r="J40" s="6"/>
      <c r="K40" s="3"/>
      <c r="L40" s="3"/>
      <c r="M40" s="3"/>
      <c r="N40" s="1">
        <f>H41*B41</f>
        <v>13608</v>
      </c>
      <c r="O40" s="1"/>
      <c r="P40" s="1"/>
    </row>
    <row r="41" spans="1:16" x14ac:dyDescent="0.2">
      <c r="A41" s="1"/>
      <c r="B41" s="10">
        <v>1134</v>
      </c>
      <c r="C41" s="5" t="s">
        <v>95</v>
      </c>
      <c r="D41" s="5"/>
      <c r="E41" s="3" t="s">
        <v>4</v>
      </c>
      <c r="F41" s="3"/>
      <c r="G41" s="3"/>
      <c r="H41" s="61">
        <v>12</v>
      </c>
      <c r="I41" s="40" t="s">
        <v>52</v>
      </c>
      <c r="J41" s="6" t="s">
        <v>5</v>
      </c>
      <c r="K41" s="3"/>
      <c r="L41" s="3"/>
      <c r="M41" s="3"/>
      <c r="N41" s="1"/>
      <c r="O41" s="1"/>
      <c r="P41" s="1"/>
    </row>
    <row r="42" spans="1:16" x14ac:dyDescent="0.2">
      <c r="A42" s="1"/>
      <c r="B42" s="1"/>
      <c r="C42" s="1"/>
      <c r="D42" s="1"/>
      <c r="E42" s="1"/>
      <c r="F42" s="1"/>
      <c r="G42" s="1"/>
      <c r="H42" s="55"/>
      <c r="I42" s="55"/>
      <c r="J42" s="1"/>
      <c r="K42" s="1"/>
      <c r="L42" s="1"/>
      <c r="M42" s="1"/>
      <c r="N42" s="1"/>
      <c r="O42" s="1"/>
      <c r="P42" s="1"/>
    </row>
    <row r="43" spans="1:16" x14ac:dyDescent="0.2">
      <c r="A43" s="4" t="s">
        <v>57</v>
      </c>
      <c r="B43" s="11"/>
      <c r="C43" s="5"/>
      <c r="D43" s="5"/>
      <c r="E43" s="3"/>
      <c r="F43" s="3"/>
      <c r="G43" s="3"/>
      <c r="H43" s="63"/>
      <c r="I43" s="64"/>
      <c r="J43" s="6"/>
      <c r="K43" s="3"/>
      <c r="L43" s="3"/>
      <c r="M43" s="3"/>
      <c r="N43" s="1"/>
      <c r="O43" s="1">
        <f>H44*B44</f>
        <v>80080</v>
      </c>
      <c r="P43" s="1"/>
    </row>
    <row r="44" spans="1:16" x14ac:dyDescent="0.2">
      <c r="A44" s="1"/>
      <c r="B44" s="24">
        <v>110</v>
      </c>
      <c r="C44" s="5" t="s">
        <v>96</v>
      </c>
      <c r="D44" s="5"/>
      <c r="E44" s="3" t="s">
        <v>4</v>
      </c>
      <c r="F44" s="3"/>
      <c r="G44" s="3"/>
      <c r="H44" s="65">
        <f>INT(E24*2)</f>
        <v>728</v>
      </c>
      <c r="I44" s="40" t="s">
        <v>58</v>
      </c>
      <c r="J44" s="6" t="s">
        <v>5</v>
      </c>
      <c r="K44" s="3"/>
      <c r="L44" s="3"/>
      <c r="M44" s="3"/>
      <c r="N44" s="1"/>
      <c r="O44" s="1"/>
      <c r="P44" s="1"/>
    </row>
    <row r="45" spans="1:16" x14ac:dyDescent="0.2">
      <c r="A45" s="4" t="s">
        <v>59</v>
      </c>
      <c r="B45" s="11"/>
      <c r="C45" s="5"/>
      <c r="D45" s="5"/>
      <c r="E45" s="3"/>
      <c r="F45" s="3"/>
      <c r="G45" s="3"/>
      <c r="H45" s="22"/>
      <c r="I45" s="5"/>
      <c r="J45" s="6"/>
      <c r="K45" s="3"/>
      <c r="L45" s="3"/>
      <c r="M45" s="3"/>
      <c r="N45" s="1"/>
      <c r="O45" s="1">
        <f>K46*H46*D46*B46</f>
        <v>0</v>
      </c>
      <c r="P45" s="1"/>
    </row>
    <row r="46" spans="1:16" x14ac:dyDescent="0.2">
      <c r="A46" s="1"/>
      <c r="B46" s="24"/>
      <c r="C46" s="5"/>
      <c r="D46" s="11"/>
      <c r="E46" s="3"/>
      <c r="F46" s="3"/>
      <c r="G46" s="3"/>
      <c r="H46" s="43"/>
      <c r="I46" s="3"/>
      <c r="J46" s="6"/>
      <c r="K46" s="39"/>
      <c r="L46" s="3"/>
      <c r="M46" s="3"/>
      <c r="N46" s="1"/>
      <c r="O46" s="1"/>
      <c r="P46" s="1"/>
    </row>
    <row r="47" spans="1:16" x14ac:dyDescent="0.2">
      <c r="A47" s="4" t="s">
        <v>61</v>
      </c>
      <c r="B47" s="3"/>
      <c r="C47" s="5"/>
      <c r="D47" s="5"/>
      <c r="E47" s="3"/>
      <c r="F47" s="3"/>
      <c r="G47" s="3"/>
      <c r="H47" s="3"/>
      <c r="I47" s="3"/>
      <c r="J47" s="6"/>
      <c r="K47" s="3"/>
      <c r="L47" s="3"/>
      <c r="M47" s="3"/>
      <c r="N47" s="1"/>
      <c r="O47" s="10">
        <v>2500</v>
      </c>
      <c r="P47" s="1"/>
    </row>
    <row r="48" spans="1:16" x14ac:dyDescent="0.2">
      <c r="A48" s="4"/>
      <c r="B48" s="3"/>
      <c r="C48" s="5"/>
      <c r="D48" s="5"/>
      <c r="E48" s="3"/>
      <c r="F48" s="3"/>
      <c r="G48" s="3"/>
      <c r="H48" s="3"/>
      <c r="I48" s="3"/>
      <c r="J48" s="6"/>
      <c r="K48" s="3"/>
      <c r="L48" s="3"/>
      <c r="M48" s="3"/>
      <c r="N48" s="1"/>
      <c r="O48" s="1"/>
      <c r="P48" s="1"/>
    </row>
    <row r="49" spans="1:16" x14ac:dyDescent="0.2">
      <c r="A49" s="4" t="s">
        <v>62</v>
      </c>
      <c r="B49" s="3"/>
      <c r="C49" s="5"/>
      <c r="D49" s="5"/>
      <c r="E49" s="3"/>
      <c r="F49" s="3"/>
      <c r="G49" s="3"/>
      <c r="H49" s="3"/>
      <c r="I49" s="3"/>
      <c r="J49" s="6"/>
      <c r="K49" s="3"/>
      <c r="L49" s="3"/>
      <c r="M49" s="3"/>
      <c r="N49" s="1"/>
      <c r="O49" s="10">
        <v>2500</v>
      </c>
      <c r="P49" s="1"/>
    </row>
    <row r="50" spans="1:16" x14ac:dyDescent="0.2">
      <c r="A50" s="4"/>
      <c r="B50" s="3"/>
      <c r="C50" s="5"/>
      <c r="D50" s="5"/>
      <c r="E50" s="3"/>
      <c r="F50" s="3"/>
      <c r="G50" s="3"/>
      <c r="H50" s="3"/>
      <c r="I50" s="3"/>
      <c r="J50" s="6"/>
      <c r="K50" s="3"/>
      <c r="L50" s="3"/>
      <c r="M50" s="3"/>
      <c r="N50" s="1"/>
      <c r="O50" s="1"/>
      <c r="P50" s="1"/>
    </row>
    <row r="51" spans="1:16" x14ac:dyDescent="0.2">
      <c r="A51" s="4" t="s">
        <v>78</v>
      </c>
      <c r="B51" s="3"/>
      <c r="C51" s="5"/>
      <c r="D51" s="5"/>
      <c r="E51" s="3"/>
      <c r="F51" s="3"/>
      <c r="G51" s="3"/>
      <c r="H51" s="3"/>
      <c r="I51" s="3"/>
      <c r="J51" s="6"/>
      <c r="K51" s="3"/>
      <c r="L51" s="3"/>
      <c r="M51" s="3"/>
      <c r="N51" s="1"/>
      <c r="O51" s="10">
        <v>2500</v>
      </c>
      <c r="P51" s="1"/>
    </row>
    <row r="52" spans="1:16" x14ac:dyDescent="0.2">
      <c r="A52" s="4"/>
      <c r="B52" s="3"/>
      <c r="C52" s="5"/>
      <c r="D52" s="5"/>
      <c r="E52" s="3"/>
      <c r="F52" s="3"/>
      <c r="G52" s="3"/>
      <c r="H52" s="3"/>
      <c r="I52" s="3"/>
      <c r="J52" s="6"/>
      <c r="K52" s="3"/>
      <c r="L52" s="3"/>
      <c r="M52" s="3"/>
      <c r="N52" s="1"/>
      <c r="O52" s="1"/>
      <c r="P52" s="1"/>
    </row>
    <row r="53" spans="1:16" ht="15" x14ac:dyDescent="0.25">
      <c r="A53" s="25" t="s">
        <v>63</v>
      </c>
      <c r="B53" s="3"/>
      <c r="C53" s="5"/>
      <c r="D53" s="5"/>
      <c r="E53" s="3"/>
      <c r="F53" s="3"/>
      <c r="G53" s="3"/>
      <c r="H53" s="3"/>
      <c r="I53" s="3"/>
      <c r="J53" s="6"/>
      <c r="K53" s="3"/>
      <c r="L53" s="3"/>
      <c r="M53" s="3"/>
      <c r="N53" s="1"/>
      <c r="O53" s="4">
        <f>SUM(O22:O51)</f>
        <v>2717234.41</v>
      </c>
      <c r="P53" s="1"/>
    </row>
    <row r="54" spans="1:16" x14ac:dyDescent="0.2">
      <c r="A54" s="1"/>
      <c r="B54" s="3"/>
      <c r="C54" s="5"/>
      <c r="D54" s="5"/>
      <c r="E54" s="3"/>
      <c r="F54" s="3"/>
      <c r="G54" s="3"/>
      <c r="H54" s="3"/>
      <c r="I54" s="3"/>
      <c r="J54" s="6"/>
      <c r="K54" s="3"/>
      <c r="L54" s="3"/>
      <c r="M54" s="3"/>
      <c r="N54" s="1"/>
      <c r="O54" s="1"/>
      <c r="P54" s="1"/>
    </row>
    <row r="55" spans="1:16" x14ac:dyDescent="0.2">
      <c r="A55" s="1" t="s">
        <v>79</v>
      </c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  <c r="O55" s="1"/>
      <c r="P55" s="1"/>
    </row>
    <row r="56" spans="1:16" x14ac:dyDescent="0.2">
      <c r="A56" s="1"/>
      <c r="B56" s="1" t="s">
        <v>65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"/>
      <c r="O56" s="1"/>
      <c r="P56" s="1"/>
    </row>
    <row r="57" spans="1:16" x14ac:dyDescent="0.2">
      <c r="A57" s="1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"/>
      <c r="O57" s="1"/>
      <c r="P57" s="1"/>
    </row>
    <row r="58" spans="1:16" x14ac:dyDescent="0.2">
      <c r="A58" s="1" t="s">
        <v>103</v>
      </c>
      <c r="B58" s="1"/>
      <c r="C58" s="1"/>
      <c r="D58" s="1"/>
      <c r="E58" s="1"/>
      <c r="F58" s="1"/>
      <c r="G58" s="1"/>
      <c r="H58" s="3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3"/>
      <c r="C59" s="3"/>
      <c r="D59" s="3"/>
      <c r="E59" s="3"/>
      <c r="F59" s="3"/>
      <c r="G59" s="3"/>
      <c r="H59" s="3"/>
      <c r="I59" s="3"/>
      <c r="J59" s="3"/>
      <c r="K59" s="1"/>
      <c r="L59" s="1"/>
      <c r="M59" s="1"/>
      <c r="N59" s="1"/>
      <c r="O59" s="1"/>
      <c r="P59" s="1"/>
    </row>
    <row r="60" spans="1:16" x14ac:dyDescent="0.2">
      <c r="A60" s="1"/>
      <c r="B60" s="3" t="s">
        <v>132</v>
      </c>
      <c r="C60" s="5"/>
      <c r="D60" s="5"/>
      <c r="E60" s="3"/>
      <c r="F60" s="3"/>
      <c r="G60" s="3"/>
      <c r="H60" s="3"/>
      <c r="I60" s="3"/>
      <c r="J60" s="6"/>
      <c r="K60" s="3"/>
      <c r="L60" s="3"/>
      <c r="M60" s="3"/>
      <c r="N60" s="1"/>
      <c r="O60" s="1"/>
      <c r="P60" s="1"/>
    </row>
    <row r="62" spans="1:16" x14ac:dyDescent="0.2">
      <c r="A62" s="1"/>
      <c r="B62" s="3"/>
      <c r="C62" s="5"/>
      <c r="D62" s="5"/>
      <c r="E62" s="3"/>
      <c r="G62" s="110"/>
      <c r="H62" s="110"/>
      <c r="I62" s="110"/>
      <c r="J62" s="110"/>
      <c r="K62" s="110"/>
      <c r="L62" s="110"/>
      <c r="M62" s="110"/>
      <c r="N62" s="110"/>
      <c r="O62" s="110"/>
    </row>
    <row r="63" spans="1:16" x14ac:dyDescent="0.2">
      <c r="A63" s="67"/>
      <c r="B63" s="76"/>
      <c r="C63" s="76"/>
      <c r="D63" s="1"/>
      <c r="E63" s="1"/>
      <c r="F63" s="1"/>
      <c r="G63" s="96"/>
      <c r="H63" s="96"/>
      <c r="I63" s="96"/>
      <c r="J63" s="96"/>
      <c r="K63" s="96"/>
      <c r="L63" s="96"/>
      <c r="M63" s="96"/>
      <c r="N63" s="96"/>
      <c r="O63" s="96"/>
    </row>
    <row r="64" spans="1:16" x14ac:dyDescent="0.2">
      <c r="A64" s="1"/>
      <c r="B64" s="73"/>
      <c r="C64" s="73"/>
      <c r="D64" s="1"/>
      <c r="E64" s="1"/>
      <c r="F64" s="73"/>
      <c r="G64" s="97"/>
      <c r="H64" s="97"/>
      <c r="I64" s="97"/>
      <c r="J64" s="97"/>
      <c r="K64" s="97"/>
      <c r="L64" s="97"/>
      <c r="M64" s="97"/>
      <c r="N64" s="97"/>
      <c r="O64" s="97"/>
    </row>
    <row r="65" spans="1:15" x14ac:dyDescent="0.2">
      <c r="A65" s="1"/>
      <c r="B65" s="73"/>
      <c r="C65" s="73"/>
      <c r="D65" s="1"/>
      <c r="E65" s="1"/>
      <c r="F65" s="73"/>
      <c r="G65" s="97"/>
      <c r="H65" s="97"/>
      <c r="I65" s="97"/>
      <c r="J65" s="97"/>
      <c r="K65" s="97"/>
      <c r="L65" s="97"/>
      <c r="M65" s="97"/>
      <c r="N65" s="97"/>
      <c r="O65" s="97"/>
    </row>
    <row r="66" spans="1:15" x14ac:dyDescent="0.2">
      <c r="G66" s="95"/>
      <c r="H66" s="95"/>
      <c r="I66" s="95"/>
      <c r="J66" s="95"/>
      <c r="K66" s="95"/>
      <c r="L66" s="95"/>
      <c r="M66" s="95"/>
      <c r="N66" s="95"/>
      <c r="O66" s="95"/>
    </row>
    <row r="67" spans="1:15" x14ac:dyDescent="0.2">
      <c r="A67" s="98"/>
      <c r="B67" s="98"/>
    </row>
    <row r="68" spans="1:15" x14ac:dyDescent="0.2">
      <c r="A68" s="95"/>
      <c r="B68" s="95"/>
      <c r="D68" s="95"/>
      <c r="E68" s="95"/>
      <c r="F68" s="95"/>
      <c r="H68" s="75"/>
      <c r="I68" s="95"/>
      <c r="J68" s="95"/>
      <c r="K68" s="95"/>
      <c r="L68" s="95"/>
      <c r="M68" s="95"/>
      <c r="N68" s="95"/>
    </row>
    <row r="69" spans="1:15" x14ac:dyDescent="0.2">
      <c r="A69" s="95"/>
      <c r="B69" s="95"/>
      <c r="D69" s="95"/>
      <c r="E69" s="95"/>
      <c r="F69" s="95"/>
      <c r="H69" s="75"/>
      <c r="I69" s="95"/>
      <c r="J69" s="95"/>
      <c r="K69" s="95"/>
      <c r="L69" s="95"/>
      <c r="M69" s="95"/>
      <c r="N69" s="95"/>
    </row>
  </sheetData>
  <sheetProtection password="CA0F" sheet="1" objects="1" scenarios="1"/>
  <mergeCells count="16">
    <mergeCell ref="I68:N68"/>
    <mergeCell ref="I69:N69"/>
    <mergeCell ref="A68:B68"/>
    <mergeCell ref="D68:F68"/>
    <mergeCell ref="A69:B69"/>
    <mergeCell ref="D69:F69"/>
    <mergeCell ref="A67:B67"/>
    <mergeCell ref="G63:O63"/>
    <mergeCell ref="G64:O64"/>
    <mergeCell ref="G65:O65"/>
    <mergeCell ref="G66:O66"/>
    <mergeCell ref="A2:O2"/>
    <mergeCell ref="A1:O1"/>
    <mergeCell ref="A3:O3"/>
    <mergeCell ref="G62:O62"/>
    <mergeCell ref="A4:O4"/>
  </mergeCells>
  <phoneticPr fontId="14" type="noConversion"/>
  <pageMargins left="0.49" right="0.11811023622047245" top="0.59055118110236227" bottom="0.19685039370078741" header="0.23622047244094491" footer="0.19685039370078741"/>
  <pageSetup paperSize="9" scale="8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16" zoomScaleNormal="100" workbookViewId="0">
      <selection activeCell="A58" sqref="A58"/>
    </sheetView>
  </sheetViews>
  <sheetFormatPr defaultRowHeight="12.75" x14ac:dyDescent="0.2"/>
  <cols>
    <col min="1" max="1" width="5.7109375" style="1" customWidth="1"/>
    <col min="2" max="2" width="14.85546875" style="1" customWidth="1"/>
    <col min="3" max="3" width="6.28515625" style="8" customWidth="1"/>
    <col min="4" max="4" width="2" style="1" customWidth="1"/>
    <col min="5" max="5" width="7.7109375" style="1" customWidth="1"/>
    <col min="6" max="6" width="3" style="1" bestFit="1" customWidth="1"/>
    <col min="7" max="7" width="2" style="9" bestFit="1" customWidth="1"/>
    <col min="8" max="8" width="6.85546875" style="1" customWidth="1"/>
    <col min="9" max="9" width="3.28515625" style="1" customWidth="1"/>
    <col min="10" max="10" width="3.85546875" style="1" customWidth="1"/>
    <col min="11" max="11" width="13" style="1" customWidth="1"/>
    <col min="12" max="12" width="30.5703125" style="1" customWidth="1"/>
    <col min="13" max="13" width="12.85546875" style="1" customWidth="1"/>
    <col min="14" max="14" width="11" style="1" customWidth="1"/>
    <col min="15" max="16384" width="9.140625" style="1"/>
  </cols>
  <sheetData>
    <row r="1" spans="1:14" customFormat="1" x14ac:dyDescent="0.2">
      <c r="A1" s="109" t="str">
        <f>CONCATENATE('91-120X4 İŞLETME'!A1:O1)</f>
        <v/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"/>
    </row>
    <row r="2" spans="1:14" customFormat="1" x14ac:dyDescent="0.2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"/>
    </row>
    <row r="3" spans="1:14" customFormat="1" ht="15" x14ac:dyDescent="0.25">
      <c r="A3" s="100" t="str">
        <f>CONCATENATE('91-120X4 İŞLETME'!A3:O3)</f>
        <v>ORTAKLARIN MÜLKİYETİNDE 364 BAŞLIK ( 91 AİLE X 4BAŞ/AİLE) SÜT SIĞIRCILIĞI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"/>
    </row>
    <row r="4" spans="1:14" ht="15" x14ac:dyDescent="0.25">
      <c r="A4" s="100" t="s">
        <v>177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4" customFormat="1" ht="1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</row>
    <row r="6" spans="1:14" x14ac:dyDescent="0.2">
      <c r="A6" s="4" t="s">
        <v>2</v>
      </c>
      <c r="L6" s="28">
        <f>SUM(K7:K10)</f>
        <v>67375</v>
      </c>
    </row>
    <row r="7" spans="1:14" x14ac:dyDescent="0.2">
      <c r="K7" s="1">
        <f>E9*B9</f>
        <v>2537.5</v>
      </c>
      <c r="L7" s="28"/>
    </row>
    <row r="8" spans="1:14" x14ac:dyDescent="0.2">
      <c r="A8" s="1" t="s">
        <v>3</v>
      </c>
      <c r="B8" s="1" t="s">
        <v>90</v>
      </c>
      <c r="L8" s="28"/>
    </row>
    <row r="9" spans="1:14" x14ac:dyDescent="0.2">
      <c r="B9" s="10">
        <v>7.25</v>
      </c>
      <c r="C9" s="8" t="s">
        <v>97</v>
      </c>
      <c r="D9" s="1" t="s">
        <v>4</v>
      </c>
      <c r="E9" s="56">
        <v>350</v>
      </c>
      <c r="F9" s="55"/>
      <c r="G9" s="56" t="s">
        <v>5</v>
      </c>
      <c r="H9" s="55"/>
      <c r="L9" s="28"/>
    </row>
    <row r="10" spans="1:14" x14ac:dyDescent="0.2">
      <c r="E10" s="55"/>
      <c r="F10" s="55"/>
      <c r="G10" s="56"/>
      <c r="H10" s="55"/>
      <c r="K10" s="1">
        <f>H12*E12*B12</f>
        <v>64837.5</v>
      </c>
      <c r="L10" s="28"/>
    </row>
    <row r="11" spans="1:14" x14ac:dyDescent="0.2">
      <c r="A11" s="1" t="s">
        <v>6</v>
      </c>
      <c r="B11" s="1" t="s">
        <v>104</v>
      </c>
      <c r="E11" s="55"/>
      <c r="F11" s="55"/>
      <c r="G11" s="56"/>
      <c r="H11" s="55"/>
      <c r="L11" s="28"/>
    </row>
    <row r="12" spans="1:14" x14ac:dyDescent="0.2">
      <c r="B12" s="10">
        <v>4.75</v>
      </c>
      <c r="C12" s="8" t="s">
        <v>97</v>
      </c>
      <c r="D12" s="1" t="s">
        <v>4</v>
      </c>
      <c r="E12" s="58">
        <v>91</v>
      </c>
      <c r="F12" s="57" t="s">
        <v>8</v>
      </c>
      <c r="G12" s="56" t="s">
        <v>4</v>
      </c>
      <c r="H12" s="55">
        <v>150</v>
      </c>
      <c r="I12" s="1" t="s">
        <v>9</v>
      </c>
      <c r="J12" s="1" t="s">
        <v>5</v>
      </c>
      <c r="L12" s="28"/>
    </row>
    <row r="13" spans="1:14" x14ac:dyDescent="0.2">
      <c r="A13" s="4" t="s">
        <v>10</v>
      </c>
      <c r="E13" s="55"/>
      <c r="F13" s="55"/>
      <c r="G13" s="56"/>
      <c r="H13" s="55"/>
      <c r="L13" s="28">
        <f>SUM(K14:K17)</f>
        <v>4196072.5600000005</v>
      </c>
    </row>
    <row r="14" spans="1:14" x14ac:dyDescent="0.2">
      <c r="A14" s="1" t="s">
        <v>11</v>
      </c>
      <c r="E14" s="55"/>
      <c r="F14" s="55"/>
      <c r="G14" s="56"/>
      <c r="H14" s="55"/>
      <c r="K14" s="10">
        <v>136284.24</v>
      </c>
    </row>
    <row r="15" spans="1:14" x14ac:dyDescent="0.2">
      <c r="A15" s="1" t="s">
        <v>105</v>
      </c>
      <c r="E15" s="55"/>
      <c r="F15" s="55"/>
      <c r="G15" s="56"/>
      <c r="H15" s="55"/>
      <c r="K15" s="1">
        <f>E16*B16</f>
        <v>4042293.71</v>
      </c>
      <c r="L15" s="28"/>
    </row>
    <row r="16" spans="1:14" x14ac:dyDescent="0.2">
      <c r="B16" s="24">
        <v>44420.81</v>
      </c>
      <c r="C16" s="8" t="s">
        <v>98</v>
      </c>
      <c r="D16" s="1" t="s">
        <v>4</v>
      </c>
      <c r="E16" s="58">
        <f>INT(E12)</f>
        <v>91</v>
      </c>
      <c r="F16" s="57" t="s">
        <v>8</v>
      </c>
      <c r="G16" s="56"/>
      <c r="H16" s="55"/>
      <c r="L16" s="28"/>
      <c r="N16" s="1" t="s">
        <v>5</v>
      </c>
    </row>
    <row r="17" spans="1:12" x14ac:dyDescent="0.2">
      <c r="A17" s="1" t="s">
        <v>13</v>
      </c>
      <c r="E17" s="55"/>
      <c r="F17" s="55"/>
      <c r="G17" s="56"/>
      <c r="H17" s="55"/>
      <c r="K17" s="10">
        <v>17494.61</v>
      </c>
      <c r="L17" s="28"/>
    </row>
    <row r="18" spans="1:12" x14ac:dyDescent="0.2">
      <c r="E18" s="55"/>
      <c r="F18" s="55"/>
      <c r="G18" s="56"/>
      <c r="H18" s="55"/>
      <c r="L18" s="28"/>
    </row>
    <row r="19" spans="1:12" x14ac:dyDescent="0.2">
      <c r="A19" s="4" t="s">
        <v>14</v>
      </c>
      <c r="E19" s="55"/>
      <c r="F19" s="55"/>
      <c r="G19" s="56"/>
      <c r="H19" s="55"/>
      <c r="L19" s="28">
        <f>SUM(K20:K22)</f>
        <v>179005.82</v>
      </c>
    </row>
    <row r="20" spans="1:12" x14ac:dyDescent="0.2">
      <c r="A20" s="1" t="s">
        <v>15</v>
      </c>
      <c r="E20" s="55"/>
      <c r="F20" s="55"/>
      <c r="G20" s="56"/>
      <c r="H20" s="55"/>
      <c r="K20" s="10">
        <v>2694.88</v>
      </c>
      <c r="L20" s="28"/>
    </row>
    <row r="21" spans="1:12" x14ac:dyDescent="0.2">
      <c r="A21" s="1" t="s">
        <v>16</v>
      </c>
      <c r="E21" s="55"/>
      <c r="F21" s="55"/>
      <c r="G21" s="56"/>
      <c r="H21" s="55"/>
      <c r="K21" s="10">
        <v>2055.04</v>
      </c>
      <c r="L21" s="28"/>
    </row>
    <row r="22" spans="1:12" x14ac:dyDescent="0.2">
      <c r="A22" s="1" t="s">
        <v>106</v>
      </c>
      <c r="E22" s="55"/>
      <c r="F22" s="55"/>
      <c r="G22" s="56"/>
      <c r="H22" s="55"/>
      <c r="K22" s="1">
        <f>E23*B23</f>
        <v>174255.9</v>
      </c>
      <c r="L22" s="29"/>
    </row>
    <row r="23" spans="1:12" x14ac:dyDescent="0.2">
      <c r="B23" s="48">
        <v>1914.9</v>
      </c>
      <c r="C23" s="8" t="s">
        <v>98</v>
      </c>
      <c r="D23" s="1" t="s">
        <v>4</v>
      </c>
      <c r="E23" s="58">
        <f>INT(E12)</f>
        <v>91</v>
      </c>
      <c r="F23" s="57" t="s">
        <v>8</v>
      </c>
      <c r="G23" s="56" t="s">
        <v>18</v>
      </c>
      <c r="H23" s="55"/>
      <c r="L23" s="29"/>
    </row>
    <row r="24" spans="1:12" x14ac:dyDescent="0.2">
      <c r="A24" s="4" t="s">
        <v>19</v>
      </c>
      <c r="E24" s="55"/>
      <c r="F24" s="55"/>
      <c r="G24" s="56"/>
      <c r="H24" s="55"/>
      <c r="L24" s="28">
        <f>SUM(K25:K37)</f>
        <v>182708.78</v>
      </c>
    </row>
    <row r="25" spans="1:12" x14ac:dyDescent="0.2">
      <c r="A25" s="1" t="s">
        <v>118</v>
      </c>
      <c r="E25" s="55"/>
      <c r="F25" s="55"/>
      <c r="G25" s="56"/>
      <c r="H25" s="55"/>
      <c r="K25" s="7">
        <f>B26*D26</f>
        <v>57000</v>
      </c>
    </row>
    <row r="26" spans="1:12" x14ac:dyDescent="0.2">
      <c r="A26" s="1" t="s">
        <v>5</v>
      </c>
      <c r="B26" s="91">
        <v>57000</v>
      </c>
      <c r="C26" s="30" t="s">
        <v>76</v>
      </c>
      <c r="D26" s="50">
        <v>1</v>
      </c>
      <c r="E26" s="55" t="s">
        <v>107</v>
      </c>
      <c r="F26" s="55"/>
      <c r="G26" s="56"/>
      <c r="H26" s="55"/>
      <c r="L26" s="29"/>
    </row>
    <row r="27" spans="1:12" x14ac:dyDescent="0.2">
      <c r="A27" s="1" t="s">
        <v>21</v>
      </c>
      <c r="B27" s="1" t="s">
        <v>22</v>
      </c>
      <c r="E27" s="55"/>
      <c r="K27" s="10">
        <v>1950</v>
      </c>
      <c r="L27" s="29"/>
    </row>
    <row r="28" spans="1:12" x14ac:dyDescent="0.2">
      <c r="A28" s="1" t="s">
        <v>23</v>
      </c>
      <c r="B28" s="1" t="s">
        <v>24</v>
      </c>
      <c r="E28" s="55"/>
      <c r="K28" s="7">
        <f>E29*B29</f>
        <v>2500</v>
      </c>
      <c r="L28" s="29"/>
    </row>
    <row r="29" spans="1:12" x14ac:dyDescent="0.2">
      <c r="B29" s="35">
        <v>1250</v>
      </c>
      <c r="C29" s="8" t="s">
        <v>98</v>
      </c>
      <c r="D29" s="1" t="s">
        <v>4</v>
      </c>
      <c r="E29" s="50">
        <v>2</v>
      </c>
      <c r="F29" s="8" t="s">
        <v>8</v>
      </c>
      <c r="G29" s="9" t="s">
        <v>18</v>
      </c>
      <c r="I29" s="1" t="s">
        <v>5</v>
      </c>
      <c r="L29" s="29"/>
    </row>
    <row r="30" spans="1:12" x14ac:dyDescent="0.2">
      <c r="A30" s="1" t="s">
        <v>108</v>
      </c>
      <c r="E30" s="55"/>
      <c r="K30" s="1">
        <f>E31*B31</f>
        <v>500</v>
      </c>
      <c r="L30" s="29"/>
    </row>
    <row r="31" spans="1:12" x14ac:dyDescent="0.2">
      <c r="B31" s="10">
        <v>250</v>
      </c>
      <c r="C31" s="8" t="s">
        <v>98</v>
      </c>
      <c r="D31" s="1" t="s">
        <v>4</v>
      </c>
      <c r="E31" s="50">
        <v>2</v>
      </c>
      <c r="F31" s="8" t="s">
        <v>8</v>
      </c>
      <c r="G31" s="9" t="s">
        <v>18</v>
      </c>
      <c r="H31" s="1" t="s">
        <v>5</v>
      </c>
      <c r="L31" s="29"/>
    </row>
    <row r="32" spans="1:12" x14ac:dyDescent="0.2">
      <c r="A32" s="1" t="s">
        <v>146</v>
      </c>
      <c r="E32" s="55"/>
      <c r="F32" s="55"/>
      <c r="G32" s="56"/>
      <c r="H32" s="55"/>
      <c r="K32" s="92">
        <v>8000</v>
      </c>
      <c r="L32" s="29"/>
    </row>
    <row r="33" spans="1:12" x14ac:dyDescent="0.2">
      <c r="A33" s="1" t="s">
        <v>109</v>
      </c>
      <c r="E33" s="55"/>
      <c r="K33" s="10">
        <v>2500</v>
      </c>
      <c r="L33" s="29"/>
    </row>
    <row r="34" spans="1:12" x14ac:dyDescent="0.2">
      <c r="A34" s="1" t="s">
        <v>140</v>
      </c>
      <c r="E34" s="55"/>
      <c r="K34" s="49">
        <f>B35*E35</f>
        <v>91000</v>
      </c>
      <c r="L34" s="29"/>
    </row>
    <row r="35" spans="1:12" x14ac:dyDescent="0.2">
      <c r="B35" s="93">
        <v>1000</v>
      </c>
      <c r="C35" s="8" t="s">
        <v>98</v>
      </c>
      <c r="D35" s="1" t="s">
        <v>4</v>
      </c>
      <c r="E35" s="58">
        <f>INT(E12)</f>
        <v>91</v>
      </c>
      <c r="F35" s="8" t="s">
        <v>8</v>
      </c>
      <c r="G35" s="9" t="s">
        <v>18</v>
      </c>
      <c r="K35" s="49"/>
      <c r="L35" s="29"/>
    </row>
    <row r="36" spans="1:12" x14ac:dyDescent="0.2">
      <c r="A36" s="1" t="s">
        <v>120</v>
      </c>
      <c r="K36" s="49">
        <v>19258.78</v>
      </c>
      <c r="L36" s="29"/>
    </row>
    <row r="37" spans="1:12" x14ac:dyDescent="0.2">
      <c r="L37" s="29"/>
    </row>
    <row r="38" spans="1:12" x14ac:dyDescent="0.2">
      <c r="A38" s="4" t="s">
        <v>27</v>
      </c>
      <c r="L38" s="36">
        <v>64000</v>
      </c>
    </row>
    <row r="39" spans="1:12" x14ac:dyDescent="0.2">
      <c r="A39" s="4" t="s">
        <v>28</v>
      </c>
      <c r="L39" s="28">
        <f>E41*B41</f>
        <v>1820000</v>
      </c>
    </row>
    <row r="40" spans="1:12" x14ac:dyDescent="0.2">
      <c r="A40" s="1" t="s">
        <v>129</v>
      </c>
      <c r="L40" s="29"/>
    </row>
    <row r="41" spans="1:12" x14ac:dyDescent="0.2">
      <c r="B41" s="10">
        <v>5000</v>
      </c>
      <c r="C41" s="8" t="s">
        <v>98</v>
      </c>
      <c r="D41" s="1" t="s">
        <v>4</v>
      </c>
      <c r="E41" s="58">
        <f>INT(E12*4)</f>
        <v>364</v>
      </c>
      <c r="F41" s="30" t="s">
        <v>8</v>
      </c>
      <c r="G41" s="9" t="s">
        <v>18</v>
      </c>
      <c r="H41" s="1" t="s">
        <v>5</v>
      </c>
      <c r="L41" s="29"/>
    </row>
    <row r="42" spans="1:12" x14ac:dyDescent="0.2">
      <c r="A42" s="4" t="s">
        <v>102</v>
      </c>
      <c r="L42" s="28">
        <v>0</v>
      </c>
    </row>
    <row r="43" spans="1:12" x14ac:dyDescent="0.2">
      <c r="A43" s="4" t="s">
        <v>31</v>
      </c>
      <c r="L43" s="28">
        <f>(L42+L39+L38+L24+L19+L13+L6)*0.01</f>
        <v>65091.621600000006</v>
      </c>
    </row>
    <row r="44" spans="1:12" x14ac:dyDescent="0.2">
      <c r="A44" s="4" t="s">
        <v>32</v>
      </c>
      <c r="L44" s="28">
        <f>(L43+L42+L39+L38+L24+L19+L13+L6)*0.01</f>
        <v>65742.537816000011</v>
      </c>
    </row>
    <row r="45" spans="1:12" x14ac:dyDescent="0.2">
      <c r="A45" s="1" t="s">
        <v>33</v>
      </c>
      <c r="L45" s="28">
        <f>SUM(L6:L44)</f>
        <v>6639996.3194160014</v>
      </c>
    </row>
    <row r="46" spans="1:12" x14ac:dyDescent="0.2">
      <c r="A46" s="1" t="s">
        <v>34</v>
      </c>
      <c r="K46" s="28"/>
      <c r="L46" s="28">
        <f>'91-120X4 İŞLETME'!O18</f>
        <v>1630340.6460000002</v>
      </c>
    </row>
    <row r="47" spans="1:12" ht="15" x14ac:dyDescent="0.25">
      <c r="A47" s="25" t="s">
        <v>35</v>
      </c>
      <c r="L47" s="28">
        <f>SUM(L45:L46)</f>
        <v>8270336.9654160012</v>
      </c>
    </row>
    <row r="49" spans="1:14" x14ac:dyDescent="0.2">
      <c r="A49" s="51" t="s">
        <v>124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4" ht="5.25" customHeight="1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x14ac:dyDescent="0.2">
      <c r="A51" s="37" t="s">
        <v>86</v>
      </c>
      <c r="E51" s="10"/>
    </row>
    <row r="52" spans="1:14" x14ac:dyDescent="0.2">
      <c r="A52" s="37" t="s">
        <v>176</v>
      </c>
      <c r="E52" s="10"/>
    </row>
    <row r="53" spans="1:14" ht="6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1:14" x14ac:dyDescent="0.2">
      <c r="A54" s="51" t="s">
        <v>122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1:14" x14ac:dyDescent="0.2">
      <c r="A55" s="51" t="s">
        <v>110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1:14" x14ac:dyDescent="0.2">
      <c r="A56" s="51" t="s">
        <v>111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1:14" ht="10.5" customHeight="1" x14ac:dyDescent="0.2">
      <c r="A57" s="51" t="s">
        <v>182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1:14" ht="5.25" customHeight="1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</row>
    <row r="59" spans="1:14" ht="11.25" customHeight="1" x14ac:dyDescent="0.2">
      <c r="A59" s="51" t="s">
        <v>123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1:14" ht="5.25" customHeight="1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x14ac:dyDescent="0.2">
      <c r="A61" s="70" t="s">
        <v>167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51"/>
    </row>
    <row r="62" spans="1:14" x14ac:dyDescent="0.2">
      <c r="A62" s="70" t="s">
        <v>159</v>
      </c>
      <c r="B62" s="66"/>
      <c r="C62" s="66"/>
      <c r="D62" s="66"/>
      <c r="E62" s="66"/>
      <c r="F62" s="66"/>
      <c r="G62" s="66"/>
      <c r="H62" s="66"/>
      <c r="I62" s="66"/>
      <c r="J62" s="67"/>
      <c r="K62" s="67"/>
      <c r="L62" s="67"/>
      <c r="M62" s="51"/>
    </row>
    <row r="63" spans="1:14" ht="5.25" customHeight="1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1:14" x14ac:dyDescent="0.2">
      <c r="A64" s="1" t="s">
        <v>168</v>
      </c>
      <c r="C64" s="1"/>
      <c r="G64" s="1"/>
      <c r="K64" s="51"/>
    </row>
    <row r="65" spans="1:15" x14ac:dyDescent="0.2">
      <c r="A65" s="1" t="s">
        <v>162</v>
      </c>
      <c r="C65" s="1"/>
      <c r="F65" s="3"/>
      <c r="G65" s="1"/>
      <c r="L65" s="51"/>
      <c r="M65" s="51"/>
    </row>
    <row r="66" spans="1:15" ht="6.75" customHeight="1" x14ac:dyDescent="0.2">
      <c r="C66" s="1"/>
      <c r="G66" s="1"/>
      <c r="N66" s="51"/>
    </row>
    <row r="67" spans="1:15" ht="5.25" customHeight="1" x14ac:dyDescent="0.2"/>
    <row r="68" spans="1:15" x14ac:dyDescent="0.2">
      <c r="A68" s="37" t="s">
        <v>136</v>
      </c>
      <c r="B68"/>
      <c r="C68"/>
      <c r="D68"/>
      <c r="E68"/>
      <c r="F68"/>
      <c r="G68"/>
      <c r="H68"/>
      <c r="I68"/>
      <c r="J68"/>
      <c r="K68"/>
      <c r="L68"/>
    </row>
    <row r="69" spans="1:15" x14ac:dyDescent="0.2">
      <c r="A69" t="s">
        <v>134</v>
      </c>
      <c r="B69"/>
      <c r="C69"/>
      <c r="D69"/>
      <c r="E69"/>
      <c r="F69"/>
      <c r="G69"/>
      <c r="H69"/>
      <c r="I69"/>
      <c r="J69"/>
      <c r="K69"/>
      <c r="L69"/>
    </row>
    <row r="70" spans="1:15" x14ac:dyDescent="0.2">
      <c r="A70"/>
      <c r="B70"/>
      <c r="C70"/>
      <c r="D70"/>
      <c r="E70"/>
      <c r="F70"/>
      <c r="G70"/>
      <c r="H70"/>
      <c r="I70"/>
      <c r="J70"/>
      <c r="K70"/>
      <c r="L70"/>
    </row>
    <row r="71" spans="1:15" x14ac:dyDescent="0.2">
      <c r="B71" s="3"/>
      <c r="C71" s="5"/>
      <c r="D71" s="5"/>
      <c r="E71" s="3"/>
      <c r="F71"/>
      <c r="G71" s="79"/>
      <c r="H71" s="79"/>
      <c r="I71" s="79"/>
      <c r="J71" s="79"/>
      <c r="K71" s="79"/>
      <c r="L71" s="79"/>
      <c r="M71" s="79"/>
      <c r="N71" s="79"/>
      <c r="O71" s="79"/>
    </row>
    <row r="72" spans="1:15" x14ac:dyDescent="0.2">
      <c r="A72" s="67"/>
      <c r="B72" s="76"/>
      <c r="C72" s="76"/>
      <c r="F72" s="110"/>
      <c r="G72" s="110"/>
      <c r="H72" s="110"/>
      <c r="I72" s="110"/>
      <c r="J72" s="110"/>
      <c r="K72" s="110"/>
      <c r="L72" s="110"/>
      <c r="M72" s="110"/>
      <c r="N72" s="110"/>
      <c r="O72" s="78"/>
    </row>
    <row r="73" spans="1:15" x14ac:dyDescent="0.2">
      <c r="B73" s="73"/>
      <c r="C73" s="73"/>
      <c r="F73" s="96"/>
      <c r="G73" s="96"/>
      <c r="H73" s="96"/>
      <c r="I73" s="96"/>
      <c r="J73" s="96"/>
      <c r="K73" s="96"/>
      <c r="L73" s="96"/>
      <c r="M73" s="96"/>
      <c r="N73" s="96"/>
      <c r="O73" s="77"/>
    </row>
    <row r="74" spans="1:15" x14ac:dyDescent="0.2">
      <c r="B74" s="73"/>
      <c r="C74" s="73"/>
      <c r="F74" s="97"/>
      <c r="G74" s="97"/>
      <c r="H74" s="97"/>
      <c r="I74" s="97"/>
      <c r="J74" s="97"/>
      <c r="K74" s="97"/>
      <c r="L74" s="97"/>
      <c r="M74" s="97"/>
      <c r="N74" s="97"/>
      <c r="O74" s="77"/>
    </row>
    <row r="75" spans="1:15" x14ac:dyDescent="0.2">
      <c r="A75"/>
      <c r="B75"/>
      <c r="C75"/>
      <c r="D75"/>
      <c r="E75"/>
      <c r="F75" s="97"/>
      <c r="G75" s="97"/>
      <c r="H75" s="97"/>
      <c r="I75" s="97"/>
      <c r="J75" s="97"/>
      <c r="K75" s="97"/>
      <c r="L75" s="97"/>
      <c r="M75" s="97"/>
      <c r="N75" s="97"/>
      <c r="O75" s="75"/>
    </row>
    <row r="76" spans="1:15" x14ac:dyDescent="0.2">
      <c r="A76" s="98"/>
      <c r="B76" s="98"/>
      <c r="C76"/>
      <c r="D76"/>
      <c r="E76"/>
      <c r="F76" s="95"/>
      <c r="G76" s="95"/>
      <c r="H76" s="95"/>
      <c r="I76" s="95"/>
      <c r="J76" s="95"/>
      <c r="K76" s="95"/>
      <c r="L76" s="95"/>
      <c r="M76" s="95"/>
      <c r="N76" s="95"/>
      <c r="O76"/>
    </row>
    <row r="77" spans="1:15" x14ac:dyDescent="0.2">
      <c r="A77" s="95"/>
      <c r="B77" s="95"/>
      <c r="C77"/>
      <c r="D77" s="75"/>
      <c r="E77" s="75"/>
      <c r="F77"/>
      <c r="G77"/>
      <c r="H77"/>
      <c r="I77"/>
      <c r="J77"/>
      <c r="K77"/>
      <c r="L77"/>
      <c r="M77"/>
      <c r="N77"/>
      <c r="O77"/>
    </row>
    <row r="78" spans="1:15" x14ac:dyDescent="0.2">
      <c r="A78" s="95"/>
      <c r="B78" s="95"/>
      <c r="C78"/>
      <c r="D78" s="75"/>
      <c r="E78" s="75"/>
      <c r="F78"/>
      <c r="G78" s="75"/>
      <c r="H78" s="95"/>
      <c r="I78" s="95"/>
      <c r="J78" s="95"/>
      <c r="K78" s="95"/>
      <c r="L78" s="95"/>
      <c r="M78" s="95"/>
      <c r="N78"/>
      <c r="O78"/>
    </row>
    <row r="79" spans="1:15" x14ac:dyDescent="0.2">
      <c r="F79"/>
      <c r="G79" s="75"/>
      <c r="H79" s="95"/>
      <c r="I79" s="95"/>
      <c r="J79" s="95"/>
      <c r="K79" s="95"/>
      <c r="L79" s="95"/>
      <c r="M79" s="95"/>
      <c r="N79"/>
    </row>
  </sheetData>
  <sheetProtection password="CA0F" sheet="1" objects="1" scenarios="1"/>
  <mergeCells count="14">
    <mergeCell ref="H79:M79"/>
    <mergeCell ref="A1:L1"/>
    <mergeCell ref="A2:L2"/>
    <mergeCell ref="A3:L3"/>
    <mergeCell ref="A76:B76"/>
    <mergeCell ref="F72:N72"/>
    <mergeCell ref="F73:N73"/>
    <mergeCell ref="F74:N74"/>
    <mergeCell ref="F75:N75"/>
    <mergeCell ref="F76:N76"/>
    <mergeCell ref="A77:B77"/>
    <mergeCell ref="A78:B78"/>
    <mergeCell ref="H78:M78"/>
    <mergeCell ref="A4:M4"/>
  </mergeCells>
  <phoneticPr fontId="14" type="noConversion"/>
  <pageMargins left="1.2204724409448819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1"/>
  <sheetViews>
    <sheetView zoomScaleNormal="100" workbookViewId="0">
      <selection activeCell="G9" sqref="G9"/>
    </sheetView>
  </sheetViews>
  <sheetFormatPr defaultRowHeight="12.75" x14ac:dyDescent="0.2"/>
  <cols>
    <col min="1" max="1" width="6" style="1" customWidth="1"/>
    <col min="2" max="2" width="15.42578125" style="3" customWidth="1"/>
    <col min="3" max="3" width="6.42578125" style="5" customWidth="1"/>
    <col min="4" max="4" width="5" style="5" customWidth="1"/>
    <col min="5" max="5" width="2.7109375" style="3" customWidth="1"/>
    <col min="6" max="6" width="10" style="3" customWidth="1"/>
    <col min="7" max="7" width="4.42578125" style="3" customWidth="1"/>
    <col min="8" max="8" width="2" style="6" bestFit="1" customWidth="1"/>
    <col min="9" max="9" width="5.28515625" style="3" customWidth="1"/>
    <col min="10" max="10" width="5.42578125" style="3" customWidth="1"/>
    <col min="11" max="11" width="11.85546875" style="1" customWidth="1"/>
    <col min="12" max="12" width="16.85546875" style="1" customWidth="1"/>
    <col min="13" max="13" width="1.7109375" style="1" customWidth="1"/>
    <col min="14" max="16384" width="9.140625" style="1"/>
  </cols>
  <sheetData>
    <row r="1" spans="1:255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N1" s="111"/>
      <c r="IO1" s="111"/>
      <c r="IP1" s="111"/>
      <c r="IQ1" s="111"/>
      <c r="IR1" s="111"/>
      <c r="IS1" s="111"/>
      <c r="IT1" s="111"/>
      <c r="IU1" s="111"/>
    </row>
    <row r="2" spans="1:255" ht="14.25" x14ac:dyDescent="0.2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33"/>
    </row>
    <row r="3" spans="1:255" ht="15" x14ac:dyDescent="0.25">
      <c r="A3" s="100" t="s">
        <v>150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60"/>
    </row>
    <row r="4" spans="1:255" ht="15" x14ac:dyDescent="0.25">
      <c r="A4" s="100" t="s">
        <v>175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60"/>
    </row>
    <row r="5" spans="1:255" x14ac:dyDescent="0.2">
      <c r="C5" s="3"/>
      <c r="D5" s="3"/>
      <c r="H5" s="3"/>
    </row>
    <row r="6" spans="1:255" x14ac:dyDescent="0.2">
      <c r="A6" s="4" t="s">
        <v>37</v>
      </c>
      <c r="F6" s="1"/>
      <c r="G6" s="1"/>
      <c r="H6" s="3"/>
      <c r="K6" s="3"/>
      <c r="L6" s="38">
        <f>SUM(K7:K9)</f>
        <v>346881.375</v>
      </c>
      <c r="M6" s="3"/>
      <c r="N6" s="3"/>
      <c r="O6" s="3"/>
      <c r="P6" s="3"/>
    </row>
    <row r="7" spans="1:255" x14ac:dyDescent="0.2">
      <c r="A7" s="1" t="s">
        <v>38</v>
      </c>
      <c r="K7" s="1">
        <f>F8*B8</f>
        <v>345306.375</v>
      </c>
      <c r="L7" s="4"/>
    </row>
    <row r="8" spans="1:255" x14ac:dyDescent="0.2">
      <c r="B8" s="7">
        <f>L21</f>
        <v>690612.75</v>
      </c>
      <c r="C8" s="8" t="s">
        <v>5</v>
      </c>
      <c r="D8" s="8"/>
      <c r="E8" s="1" t="s">
        <v>4</v>
      </c>
      <c r="F8" s="9">
        <v>0.5</v>
      </c>
      <c r="G8" s="3" t="s">
        <v>18</v>
      </c>
      <c r="L8" s="4"/>
    </row>
    <row r="9" spans="1:255" x14ac:dyDescent="0.2">
      <c r="A9" s="1" t="s">
        <v>39</v>
      </c>
      <c r="K9" s="1">
        <f>F10*B10</f>
        <v>1575</v>
      </c>
      <c r="L9" s="4"/>
    </row>
    <row r="10" spans="1:255" x14ac:dyDescent="0.2">
      <c r="B10" s="7">
        <f>L27</f>
        <v>3150</v>
      </c>
      <c r="C10" s="8" t="s">
        <v>5</v>
      </c>
      <c r="D10" s="8"/>
      <c r="E10" s="1" t="s">
        <v>4</v>
      </c>
      <c r="F10" s="9">
        <v>0.5</v>
      </c>
      <c r="G10" s="3" t="s">
        <v>18</v>
      </c>
      <c r="L10" s="4"/>
    </row>
    <row r="11" spans="1:255" x14ac:dyDescent="0.2">
      <c r="B11" s="10"/>
      <c r="C11" s="8"/>
      <c r="D11" s="8"/>
      <c r="E11" s="1"/>
      <c r="F11" s="9"/>
      <c r="L11" s="4"/>
    </row>
    <row r="12" spans="1:255" x14ac:dyDescent="0.2">
      <c r="A12" s="4" t="s">
        <v>40</v>
      </c>
      <c r="B12" s="11"/>
      <c r="G12" s="5"/>
      <c r="L12" s="1">
        <f>F13*B13</f>
        <v>51983</v>
      </c>
    </row>
    <row r="13" spans="1:255" x14ac:dyDescent="0.2">
      <c r="B13" s="7">
        <f>L41+L43+L32+L45+L47+L49</f>
        <v>103966</v>
      </c>
      <c r="C13" s="8" t="s">
        <v>5</v>
      </c>
      <c r="D13" s="8"/>
      <c r="E13" s="1" t="s">
        <v>4</v>
      </c>
      <c r="F13" s="9">
        <v>0.5</v>
      </c>
      <c r="G13" s="3" t="s">
        <v>18</v>
      </c>
      <c r="L13" s="4"/>
    </row>
    <row r="14" spans="1:255" x14ac:dyDescent="0.2">
      <c r="L14" s="4"/>
    </row>
    <row r="15" spans="1:255" x14ac:dyDescent="0.2">
      <c r="A15" s="4" t="s">
        <v>41</v>
      </c>
      <c r="L15" s="1">
        <f>F16*B16</f>
        <v>79772.875</v>
      </c>
    </row>
    <row r="16" spans="1:255" x14ac:dyDescent="0.2">
      <c r="B16" s="7">
        <f>L51</f>
        <v>797728.75</v>
      </c>
      <c r="C16" s="8" t="s">
        <v>5</v>
      </c>
      <c r="D16" s="8"/>
      <c r="E16" s="1" t="s">
        <v>4</v>
      </c>
      <c r="F16" s="9">
        <v>0.1</v>
      </c>
      <c r="G16" s="3" t="s">
        <v>18</v>
      </c>
      <c r="L16" s="4"/>
    </row>
    <row r="17" spans="1:12" x14ac:dyDescent="0.2">
      <c r="B17" s="10"/>
      <c r="C17" s="8"/>
      <c r="D17" s="8"/>
      <c r="E17" s="1"/>
      <c r="F17" s="9"/>
      <c r="L17" s="4"/>
    </row>
    <row r="18" spans="1:12" ht="15.75" x14ac:dyDescent="0.25">
      <c r="A18" s="12" t="s">
        <v>42</v>
      </c>
      <c r="B18" s="10"/>
      <c r="C18" s="8"/>
      <c r="D18" s="8"/>
      <c r="E18" s="1"/>
      <c r="F18" s="9"/>
      <c r="L18" s="12">
        <f>SUM(L5:L16)</f>
        <v>478637.25</v>
      </c>
    </row>
    <row r="19" spans="1:12" ht="10.5" customHeight="1" thickBot="1" x14ac:dyDescent="0.25">
      <c r="A19" s="13"/>
      <c r="B19" s="14"/>
      <c r="C19" s="15"/>
      <c r="D19" s="15"/>
      <c r="E19" s="14"/>
      <c r="F19" s="14"/>
      <c r="G19" s="14"/>
      <c r="H19" s="16"/>
      <c r="I19" s="14"/>
      <c r="J19" s="14"/>
      <c r="K19" s="17"/>
      <c r="L19" s="18"/>
    </row>
    <row r="20" spans="1:12" x14ac:dyDescent="0.2">
      <c r="K20" s="10"/>
      <c r="L20" s="4"/>
    </row>
    <row r="21" spans="1:12" ht="15" x14ac:dyDescent="0.25">
      <c r="A21" s="19" t="s">
        <v>43</v>
      </c>
      <c r="L21" s="4">
        <f>SUM(K23:K25)</f>
        <v>690612.75</v>
      </c>
    </row>
    <row r="22" spans="1:12" ht="15" x14ac:dyDescent="0.25">
      <c r="A22" s="19"/>
      <c r="L22" s="4"/>
    </row>
    <row r="23" spans="1:12" x14ac:dyDescent="0.2">
      <c r="A23" s="1" t="s">
        <v>45</v>
      </c>
      <c r="K23" s="1">
        <f>B24*F24*I24</f>
        <v>385612.49999999994</v>
      </c>
    </row>
    <row r="24" spans="1:12" x14ac:dyDescent="0.2">
      <c r="B24" s="10">
        <v>1.1299999999999999</v>
      </c>
      <c r="C24" s="5" t="s">
        <v>145</v>
      </c>
      <c r="E24" s="3" t="s">
        <v>4</v>
      </c>
      <c r="F24" s="7">
        <v>3412.5</v>
      </c>
      <c r="G24" s="3" t="s">
        <v>46</v>
      </c>
      <c r="H24" s="6" t="s">
        <v>4</v>
      </c>
      <c r="I24" s="41">
        <v>100</v>
      </c>
      <c r="J24" s="44" t="s">
        <v>60</v>
      </c>
    </row>
    <row r="25" spans="1:12" x14ac:dyDescent="0.2">
      <c r="A25" s="1" t="s">
        <v>47</v>
      </c>
      <c r="I25" s="38"/>
      <c r="J25" s="44"/>
      <c r="K25" s="1">
        <f>B26*F26*I26</f>
        <v>305000.25</v>
      </c>
    </row>
    <row r="26" spans="1:12" x14ac:dyDescent="0.2">
      <c r="B26" s="10">
        <v>1.5</v>
      </c>
      <c r="C26" s="5" t="s">
        <v>145</v>
      </c>
      <c r="E26" s="3" t="s">
        <v>4</v>
      </c>
      <c r="F26" s="7">
        <f>406667/200</f>
        <v>2033.335</v>
      </c>
      <c r="G26" s="3" t="s">
        <v>46</v>
      </c>
      <c r="H26" s="6" t="s">
        <v>4</v>
      </c>
      <c r="I26" s="41">
        <f>I24</f>
        <v>100</v>
      </c>
      <c r="J26" s="44" t="s">
        <v>60</v>
      </c>
    </row>
    <row r="27" spans="1:12" x14ac:dyDescent="0.2">
      <c r="A27" s="4" t="s">
        <v>48</v>
      </c>
      <c r="L27" s="4">
        <f>SUM(K28:K30)</f>
        <v>3150</v>
      </c>
    </row>
    <row r="28" spans="1:12" x14ac:dyDescent="0.2">
      <c r="A28" s="1" t="s">
        <v>74</v>
      </c>
      <c r="K28" s="1">
        <f>F29*B29</f>
        <v>2500</v>
      </c>
    </row>
    <row r="29" spans="1:12" x14ac:dyDescent="0.2">
      <c r="B29" s="10">
        <v>12.5</v>
      </c>
      <c r="C29" s="5" t="s">
        <v>94</v>
      </c>
      <c r="E29" s="3" t="s">
        <v>4</v>
      </c>
      <c r="F29" s="58">
        <f>I24*2</f>
        <v>200</v>
      </c>
      <c r="G29" s="6" t="s">
        <v>58</v>
      </c>
      <c r="H29" s="6" t="s">
        <v>5</v>
      </c>
    </row>
    <row r="30" spans="1:12" x14ac:dyDescent="0.2">
      <c r="A30" s="1" t="s">
        <v>75</v>
      </c>
      <c r="K30" s="20">
        <v>650</v>
      </c>
    </row>
    <row r="31" spans="1:12" x14ac:dyDescent="0.2">
      <c r="K31" s="20"/>
    </row>
    <row r="32" spans="1:12" x14ac:dyDescent="0.2">
      <c r="A32" s="4" t="s">
        <v>50</v>
      </c>
      <c r="L32" s="4">
        <f>SUM(K33:K39)</f>
        <v>78216</v>
      </c>
    </row>
    <row r="33" spans="1:12" x14ac:dyDescent="0.2">
      <c r="A33" s="1" t="s">
        <v>51</v>
      </c>
      <c r="K33" s="1">
        <f>F34*B34</f>
        <v>30000</v>
      </c>
    </row>
    <row r="34" spans="1:12" x14ac:dyDescent="0.2">
      <c r="B34" s="10">
        <v>2500</v>
      </c>
      <c r="C34" s="5" t="s">
        <v>95</v>
      </c>
      <c r="E34" s="3" t="s">
        <v>4</v>
      </c>
      <c r="F34" s="61">
        <v>12</v>
      </c>
      <c r="G34" s="3" t="s">
        <v>52</v>
      </c>
      <c r="H34" s="6" t="s">
        <v>5</v>
      </c>
    </row>
    <row r="35" spans="1:12" x14ac:dyDescent="0.2">
      <c r="A35" s="1" t="s">
        <v>53</v>
      </c>
      <c r="F35" s="63"/>
      <c r="K35" s="1">
        <f>F36*B36</f>
        <v>21000</v>
      </c>
    </row>
    <row r="36" spans="1:12" x14ac:dyDescent="0.2">
      <c r="B36" s="10">
        <v>1750</v>
      </c>
      <c r="C36" s="5" t="s">
        <v>95</v>
      </c>
      <c r="E36" s="3" t="s">
        <v>4</v>
      </c>
      <c r="F36" s="61">
        <v>12</v>
      </c>
      <c r="G36" s="3" t="s">
        <v>52</v>
      </c>
      <c r="H36" s="6" t="s">
        <v>5</v>
      </c>
    </row>
    <row r="37" spans="1:12" x14ac:dyDescent="0.2">
      <c r="A37" s="1" t="s">
        <v>80</v>
      </c>
      <c r="F37" s="63"/>
      <c r="K37" s="1">
        <f>F38*B38</f>
        <v>13608</v>
      </c>
    </row>
    <row r="38" spans="1:12" x14ac:dyDescent="0.2">
      <c r="B38" s="10">
        <v>1134</v>
      </c>
      <c r="C38" s="5" t="s">
        <v>95</v>
      </c>
      <c r="E38" s="3" t="s">
        <v>4</v>
      </c>
      <c r="F38" s="61">
        <v>12</v>
      </c>
      <c r="G38" s="3" t="s">
        <v>54</v>
      </c>
      <c r="I38" s="23"/>
    </row>
    <row r="39" spans="1:12" x14ac:dyDescent="0.2">
      <c r="A39" s="1" t="s">
        <v>55</v>
      </c>
      <c r="F39" s="63"/>
      <c r="K39" s="1">
        <f>F40*B40</f>
        <v>13608</v>
      </c>
    </row>
    <row r="40" spans="1:12" x14ac:dyDescent="0.2">
      <c r="B40" s="10">
        <v>1134</v>
      </c>
      <c r="C40" s="5" t="s">
        <v>95</v>
      </c>
      <c r="E40" s="3" t="s">
        <v>4</v>
      </c>
      <c r="F40" s="61">
        <v>12</v>
      </c>
      <c r="G40" s="3" t="s">
        <v>52</v>
      </c>
      <c r="H40" s="6" t="s">
        <v>5</v>
      </c>
    </row>
    <row r="41" spans="1:12" x14ac:dyDescent="0.2">
      <c r="A41" s="4" t="s">
        <v>57</v>
      </c>
      <c r="B41" s="11"/>
      <c r="F41" s="22"/>
      <c r="G41" s="5"/>
      <c r="L41" s="1">
        <f>F42*B42</f>
        <v>22000</v>
      </c>
    </row>
    <row r="42" spans="1:12" x14ac:dyDescent="0.2">
      <c r="B42" s="24">
        <v>110</v>
      </c>
      <c r="C42" s="5" t="s">
        <v>96</v>
      </c>
      <c r="E42" s="3" t="s">
        <v>4</v>
      </c>
      <c r="F42" s="45">
        <f>I24*2</f>
        <v>200</v>
      </c>
      <c r="G42" s="3" t="s">
        <v>58</v>
      </c>
      <c r="H42" s="6" t="s">
        <v>5</v>
      </c>
    </row>
    <row r="43" spans="1:12" x14ac:dyDescent="0.2">
      <c r="A43" s="4" t="s">
        <v>59</v>
      </c>
      <c r="B43" s="11"/>
      <c r="F43" s="22"/>
      <c r="G43" s="5"/>
      <c r="L43" s="1">
        <f>I44*F44*D44*B44</f>
        <v>0</v>
      </c>
    </row>
    <row r="44" spans="1:12" x14ac:dyDescent="0.2">
      <c r="B44" s="24"/>
      <c r="D44" s="11"/>
      <c r="F44" s="45"/>
      <c r="I44" s="39"/>
    </row>
    <row r="45" spans="1:12" x14ac:dyDescent="0.2">
      <c r="A45" s="4" t="s">
        <v>61</v>
      </c>
      <c r="L45" s="10">
        <v>1250</v>
      </c>
    </row>
    <row r="46" spans="1:12" x14ac:dyDescent="0.2">
      <c r="A46" s="4"/>
    </row>
    <row r="47" spans="1:12" x14ac:dyDescent="0.2">
      <c r="A47" s="4" t="s">
        <v>62</v>
      </c>
      <c r="L47" s="10">
        <v>1250</v>
      </c>
    </row>
    <row r="48" spans="1:12" x14ac:dyDescent="0.2">
      <c r="A48" s="4"/>
    </row>
    <row r="49" spans="1:14" x14ac:dyDescent="0.2">
      <c r="A49" s="4" t="s">
        <v>78</v>
      </c>
      <c r="L49" s="10">
        <v>1250</v>
      </c>
    </row>
    <row r="50" spans="1:14" x14ac:dyDescent="0.2">
      <c r="A50" s="4"/>
    </row>
    <row r="51" spans="1:14" ht="15" x14ac:dyDescent="0.25">
      <c r="A51" s="25" t="s">
        <v>63</v>
      </c>
      <c r="L51" s="4">
        <f>SUM(L21:L49)</f>
        <v>797728.75</v>
      </c>
    </row>
    <row r="53" spans="1:14" x14ac:dyDescent="0.2">
      <c r="A53" s="1" t="s">
        <v>79</v>
      </c>
      <c r="B53" s="1"/>
      <c r="C53" s="3"/>
      <c r="D53" s="3"/>
      <c r="H53" s="3"/>
    </row>
    <row r="54" spans="1:14" x14ac:dyDescent="0.2">
      <c r="B54" s="1" t="s">
        <v>65</v>
      </c>
      <c r="C54" s="3"/>
      <c r="D54" s="3"/>
      <c r="H54" s="3"/>
    </row>
    <row r="55" spans="1:14" ht="6" customHeight="1" x14ac:dyDescent="0.2">
      <c r="B55" s="1"/>
      <c r="C55" s="3"/>
      <c r="D55" s="3"/>
      <c r="H55" s="3"/>
    </row>
    <row r="56" spans="1:14" x14ac:dyDescent="0.2">
      <c r="A56" s="1" t="s">
        <v>101</v>
      </c>
      <c r="B56" s="1"/>
      <c r="C56" s="1"/>
      <c r="D56" s="1"/>
      <c r="E56" s="1"/>
      <c r="F56" s="1"/>
      <c r="G56" s="1"/>
      <c r="H56" s="3"/>
      <c r="I56" s="1"/>
      <c r="J56" s="1"/>
    </row>
    <row r="57" spans="1:14" ht="18" customHeight="1" x14ac:dyDescent="0.2">
      <c r="C57" s="3"/>
      <c r="D57" s="3"/>
      <c r="H57" s="3"/>
    </row>
    <row r="58" spans="1:14" x14ac:dyDescent="0.2">
      <c r="B58" s="3" t="s">
        <v>132</v>
      </c>
    </row>
    <row r="60" spans="1:14" x14ac:dyDescent="0.2">
      <c r="A60" s="68"/>
    </row>
    <row r="61" spans="1:14" x14ac:dyDescent="0.2">
      <c r="A61" s="68"/>
    </row>
    <row r="62" spans="1:14" x14ac:dyDescent="0.2">
      <c r="A62" s="68"/>
    </row>
    <row r="63" spans="1:14" x14ac:dyDescent="0.2">
      <c r="F63" s="110"/>
      <c r="G63" s="110"/>
      <c r="H63" s="110"/>
      <c r="I63" s="110"/>
      <c r="J63" s="110"/>
      <c r="K63" s="110"/>
      <c r="L63" s="110"/>
      <c r="M63" s="85"/>
      <c r="N63" s="85"/>
    </row>
    <row r="64" spans="1:14" x14ac:dyDescent="0.2">
      <c r="A64" s="67"/>
      <c r="B64" s="76"/>
      <c r="C64" s="76"/>
      <c r="D64" s="1"/>
      <c r="E64" s="1"/>
      <c r="F64" s="96"/>
      <c r="G64" s="96"/>
      <c r="H64" s="96"/>
      <c r="I64" s="96"/>
      <c r="J64" s="96"/>
      <c r="K64" s="96"/>
      <c r="L64" s="96"/>
      <c r="M64" s="83"/>
      <c r="N64" s="83"/>
    </row>
    <row r="65" spans="1:14" x14ac:dyDescent="0.2">
      <c r="B65" s="73"/>
      <c r="C65" s="73"/>
      <c r="D65" s="1"/>
      <c r="E65" s="1"/>
      <c r="F65" s="97"/>
      <c r="G65" s="97"/>
      <c r="H65" s="97"/>
      <c r="I65" s="97"/>
      <c r="J65" s="97"/>
      <c r="K65" s="97"/>
      <c r="L65" s="97"/>
      <c r="M65" s="84"/>
      <c r="N65" s="84"/>
    </row>
    <row r="66" spans="1:14" x14ac:dyDescent="0.2">
      <c r="B66" s="73"/>
      <c r="C66" s="73"/>
      <c r="D66" s="1"/>
      <c r="E66" s="1"/>
      <c r="F66" s="97"/>
      <c r="G66" s="97"/>
      <c r="H66" s="97"/>
      <c r="I66" s="97"/>
      <c r="J66" s="97"/>
      <c r="K66" s="97"/>
      <c r="L66" s="97"/>
      <c r="M66" s="84"/>
      <c r="N66" s="84"/>
    </row>
    <row r="67" spans="1:14" x14ac:dyDescent="0.2">
      <c r="A67"/>
      <c r="B67"/>
      <c r="C67"/>
      <c r="D67"/>
      <c r="E67"/>
      <c r="F67" s="95"/>
      <c r="G67" s="95"/>
      <c r="H67" s="95"/>
      <c r="I67" s="95"/>
      <c r="J67" s="95"/>
      <c r="K67" s="95"/>
      <c r="L67" s="95"/>
      <c r="M67" s="82"/>
      <c r="N67" s="82"/>
    </row>
    <row r="68" spans="1:14" x14ac:dyDescent="0.2">
      <c r="B68" s="1"/>
      <c r="C68" s="95"/>
      <c r="D68" s="95"/>
      <c r="E68" s="95"/>
      <c r="F68"/>
      <c r="G68"/>
      <c r="H68"/>
      <c r="I68"/>
      <c r="J68"/>
      <c r="K68"/>
      <c r="L68"/>
      <c r="M68"/>
      <c r="N68"/>
    </row>
    <row r="69" spans="1:14" x14ac:dyDescent="0.2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82"/>
      <c r="N69"/>
    </row>
    <row r="70" spans="1:14" x14ac:dyDescent="0.2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82"/>
      <c r="N70"/>
    </row>
    <row r="71" spans="1:14" x14ac:dyDescent="0.2">
      <c r="A71" s="98"/>
      <c r="B71" s="98"/>
      <c r="C71" s="98"/>
      <c r="D71" s="95"/>
      <c r="E71" s="95"/>
      <c r="F71" s="112"/>
      <c r="G71" s="112"/>
      <c r="H71" s="112"/>
      <c r="I71" s="112"/>
      <c r="J71" s="112"/>
      <c r="K71" s="112"/>
      <c r="L71" s="112"/>
    </row>
  </sheetData>
  <sheetProtection password="CA0F" sheet="1" objects="1" scenarios="1"/>
  <mergeCells count="38">
    <mergeCell ref="A71:B71"/>
    <mergeCell ref="A69:B69"/>
    <mergeCell ref="C68:E68"/>
    <mergeCell ref="F71:L71"/>
    <mergeCell ref="C69:E69"/>
    <mergeCell ref="C70:E70"/>
    <mergeCell ref="C71:E71"/>
    <mergeCell ref="A70:B70"/>
    <mergeCell ref="F69:L69"/>
    <mergeCell ref="F70:L70"/>
    <mergeCell ref="F63:L63"/>
    <mergeCell ref="F64:L64"/>
    <mergeCell ref="F65:L65"/>
    <mergeCell ref="F66:L66"/>
    <mergeCell ref="F67:L67"/>
    <mergeCell ref="EA1:EL1"/>
    <mergeCell ref="IN1:IU1"/>
    <mergeCell ref="GN1:GY1"/>
    <mergeCell ref="HA1:HL1"/>
    <mergeCell ref="HN1:HY1"/>
    <mergeCell ref="IA1:IL1"/>
    <mergeCell ref="EN1:EY1"/>
    <mergeCell ref="FA1:FL1"/>
    <mergeCell ref="FN1:FY1"/>
    <mergeCell ref="GA1:GL1"/>
    <mergeCell ref="A4:L4"/>
    <mergeCell ref="CA1:CL1"/>
    <mergeCell ref="CN1:CY1"/>
    <mergeCell ref="DA1:DL1"/>
    <mergeCell ref="DN1:DY1"/>
    <mergeCell ref="AN1:AY1"/>
    <mergeCell ref="BA1:BL1"/>
    <mergeCell ref="BN1:BY1"/>
    <mergeCell ref="N1:Y1"/>
    <mergeCell ref="AA1:AL1"/>
    <mergeCell ref="A2:L2"/>
    <mergeCell ref="A1:L1"/>
    <mergeCell ref="A3:L3"/>
  </mergeCells>
  <phoneticPr fontId="0" type="noConversion"/>
  <pageMargins left="0.86614173228346458" right="0.27559055118110237" top="0.51181102362204722" bottom="0.59055118110236227" header="0.35433070866141736" footer="0.51181102362204722"/>
  <pageSetup paperSize="9" scale="84" orientation="portrait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>2014-12-30T22:00:00+00:00</PublishingExpirationDate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81A45B5CFCEB614C9E9ADDB418A2FAEF" ma:contentTypeVersion="1" ma:contentTypeDescription="Yeni belge oluşturun." ma:contentTypeScope="" ma:versionID="5f322d9c1c2138cc0446585ad04091d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F47B95-89AE-440A-9ED5-445020E97E0B}"/>
</file>

<file path=customXml/itemProps2.xml><?xml version="1.0" encoding="utf-8"?>
<ds:datastoreItem xmlns:ds="http://schemas.openxmlformats.org/officeDocument/2006/customXml" ds:itemID="{7275F5B8-296F-4446-A4CC-777B9F459FA9}"/>
</file>

<file path=customXml/itemProps3.xml><?xml version="1.0" encoding="utf-8"?>
<ds:datastoreItem xmlns:ds="http://schemas.openxmlformats.org/officeDocument/2006/customXml" ds:itemID="{7AB271D0-12B2-4A78-881F-BEB0CA178D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12</vt:i4>
      </vt:variant>
    </vt:vector>
  </HeadingPairs>
  <TitlesOfParts>
    <vt:vector size="25" baseType="lpstr">
      <vt:lpstr>50X25 İŞLET</vt:lpstr>
      <vt:lpstr>50X25 YAT</vt:lpstr>
      <vt:lpstr>30-65X4 İŞLETME</vt:lpstr>
      <vt:lpstr>30-65X4YAT</vt:lpstr>
      <vt:lpstr>66-90X4 İŞLETME</vt:lpstr>
      <vt:lpstr>66-90x4yat</vt:lpstr>
      <vt:lpstr>91-120X4 İŞLETME</vt:lpstr>
      <vt:lpstr>91-120X4 YAT</vt:lpstr>
      <vt:lpstr>50X2İŞLETME</vt:lpstr>
      <vt:lpstr>50X2 YAT</vt:lpstr>
      <vt:lpstr>100X2 İŞLET</vt:lpstr>
      <vt:lpstr>100X2 YAT </vt:lpstr>
      <vt:lpstr>Sayfa1</vt:lpstr>
      <vt:lpstr>'100X2 İŞLET'!Yazdırma_Alanı</vt:lpstr>
      <vt:lpstr>'100X2 YAT '!Yazdırma_Alanı</vt:lpstr>
      <vt:lpstr>'30-65X4 İŞLETME'!Yazdırma_Alanı</vt:lpstr>
      <vt:lpstr>'30-65X4YAT'!Yazdırma_Alanı</vt:lpstr>
      <vt:lpstr>'50X2 YAT'!Yazdırma_Alanı</vt:lpstr>
      <vt:lpstr>'50X25 İŞLET'!Yazdırma_Alanı</vt:lpstr>
      <vt:lpstr>'50X25 YAT'!Yazdırma_Alanı</vt:lpstr>
      <vt:lpstr>'50X2İŞLETME'!Yazdırma_Alanı</vt:lpstr>
      <vt:lpstr>'66-90X4 İŞLETME'!Yazdırma_Alanı</vt:lpstr>
      <vt:lpstr>'66-90x4yat'!Yazdırma_Alanı</vt:lpstr>
      <vt:lpstr>'91-120X4 İŞLETME'!Yazdırma_Alanı</vt:lpstr>
      <vt:lpstr>'91-120X4 YAT'!Yazdırma_Alanı</vt:lpstr>
    </vt:vector>
  </TitlesOfParts>
  <Company>TEDGEM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PROĞRAM PROJE</dc:creator>
  <cp:lastModifiedBy>Tahsin Tufekci</cp:lastModifiedBy>
  <cp:lastPrinted>2014-06-23T08:34:52Z</cp:lastPrinted>
  <dcterms:created xsi:type="dcterms:W3CDTF">2002-03-27T15:45:05Z</dcterms:created>
  <dcterms:modified xsi:type="dcterms:W3CDTF">2014-07-11T07:57:01Z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0x01010081A45B5CFCEB614C9E9ADDB418A2FAEF</vt:lpwstr>
  </property>
</Properties>
</file>